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implificado" sheetId="1" r:id="rId1"/>
    <sheet name="Completo" sheetId="2" r:id="rId2"/>
  </sheets>
  <calcPr calcId="125725"/>
</workbook>
</file>

<file path=xl/calcChain.xml><?xml version="1.0" encoding="utf-8"?>
<calcChain xmlns="http://schemas.openxmlformats.org/spreadsheetml/2006/main">
  <c r="L28" i="2"/>
  <c r="P27"/>
  <c r="O27"/>
  <c r="I27"/>
  <c r="E27"/>
  <c r="P26"/>
  <c r="O26"/>
  <c r="F26"/>
  <c r="P25"/>
  <c r="O25"/>
  <c r="P24"/>
  <c r="O24"/>
  <c r="P23"/>
  <c r="O23"/>
  <c r="U22"/>
  <c r="T22"/>
  <c r="S22"/>
  <c r="R22"/>
  <c r="Q22"/>
  <c r="L18"/>
  <c r="S17"/>
  <c r="R17"/>
  <c r="Q17"/>
  <c r="T17" s="1"/>
  <c r="T16"/>
  <c r="S16"/>
  <c r="U16" s="1"/>
  <c r="R16"/>
  <c r="Q16"/>
  <c r="J16"/>
  <c r="I16"/>
  <c r="E16"/>
  <c r="S15"/>
  <c r="U15" s="1"/>
  <c r="R15"/>
  <c r="Q15"/>
  <c r="T15" s="1"/>
  <c r="R14"/>
  <c r="Q14"/>
  <c r="S14" s="1"/>
  <c r="S13"/>
  <c r="R13"/>
  <c r="Q13"/>
  <c r="T13" s="1"/>
  <c r="K11"/>
  <c r="J11"/>
  <c r="G11"/>
  <c r="F11"/>
  <c r="F27" s="1"/>
  <c r="J10"/>
  <c r="J12" s="1"/>
  <c r="J17" s="1"/>
  <c r="F10"/>
  <c r="F16" s="1"/>
  <c r="L16" s="1"/>
  <c r="E16" i="1"/>
  <c r="J11"/>
  <c r="I27"/>
  <c r="F11"/>
  <c r="E27"/>
  <c r="F26"/>
  <c r="I16"/>
  <c r="L18"/>
  <c r="L28"/>
  <c r="F10"/>
  <c r="V16" i="2" l="1"/>
  <c r="T26"/>
  <c r="S25"/>
  <c r="T25"/>
  <c r="V15"/>
  <c r="S26" s="1"/>
  <c r="J21"/>
  <c r="L17"/>
  <c r="J19"/>
  <c r="U14"/>
  <c r="U13"/>
  <c r="U17"/>
  <c r="T14"/>
  <c r="L10"/>
  <c r="F12"/>
  <c r="F17" s="1"/>
  <c r="L11"/>
  <c r="G11" i="1"/>
  <c r="J10"/>
  <c r="F27"/>
  <c r="F12"/>
  <c r="L11"/>
  <c r="F16"/>
  <c r="H23" i="2" l="1"/>
  <c r="L19"/>
  <c r="I23" s="1"/>
  <c r="V14"/>
  <c r="S24"/>
  <c r="T24"/>
  <c r="Q23"/>
  <c r="V13"/>
  <c r="R23"/>
  <c r="S23"/>
  <c r="T23"/>
  <c r="S27"/>
  <c r="T27"/>
  <c r="U27"/>
  <c r="V17"/>
  <c r="I28"/>
  <c r="L27"/>
  <c r="F19"/>
  <c r="F21"/>
  <c r="L10" i="1"/>
  <c r="K11"/>
  <c r="J16"/>
  <c r="L16" s="1"/>
  <c r="J12"/>
  <c r="F17"/>
  <c r="I28" s="1"/>
  <c r="U25" i="2" l="1"/>
  <c r="U26"/>
  <c r="Q26"/>
  <c r="Q25"/>
  <c r="Q27"/>
  <c r="Q24"/>
  <c r="R26"/>
  <c r="R25"/>
  <c r="R24"/>
  <c r="D26"/>
  <c r="E26" s="1"/>
  <c r="D27"/>
  <c r="U23"/>
  <c r="R27"/>
  <c r="U24"/>
  <c r="J17" i="1"/>
  <c r="J19" s="1"/>
  <c r="F19"/>
  <c r="F21"/>
  <c r="D26" s="1"/>
  <c r="H23" l="1"/>
  <c r="L17"/>
  <c r="J21"/>
  <c r="L27" s="1"/>
  <c r="E26"/>
  <c r="D27"/>
  <c r="L19"/>
  <c r="I23" s="1"/>
</calcChain>
</file>

<file path=xl/sharedStrings.xml><?xml version="1.0" encoding="utf-8"?>
<sst xmlns="http://schemas.openxmlformats.org/spreadsheetml/2006/main" count="129" uniqueCount="53">
  <si>
    <t>Precio Venta</t>
  </si>
  <si>
    <t>Contribución Marginal</t>
  </si>
  <si>
    <t>Utilidad Bruta</t>
  </si>
  <si>
    <t xml:space="preserve"> </t>
  </si>
  <si>
    <t>Unidades</t>
  </si>
  <si>
    <t>Total</t>
  </si>
  <si>
    <t>Precio</t>
  </si>
  <si>
    <t>Facturación</t>
  </si>
  <si>
    <t>% Cmg</t>
  </si>
  <si>
    <t xml:space="preserve">     SIMULACION DE PRECIO DE VENTA Y UNIDADES VENDIDAS  |  ESPECIALMENTE PARA NUEVOS PRODUCTOS O PARA PROMOCIONES</t>
  </si>
  <si>
    <t xml:space="preserve">   SITUACION ACTUAL</t>
  </si>
  <si>
    <t xml:space="preserve">   NUEVO ESCENARIO</t>
  </si>
  <si>
    <t xml:space="preserve">    Variación</t>
  </si>
  <si>
    <t>Matriz de Equivalencias  (Unidades vendidas que igualan la Rentabilidad con otro precio y volumen vendido)</t>
  </si>
  <si>
    <t>Al precio de</t>
  </si>
  <si>
    <t>Ganancia (Contr.Mg) Equivalente a la Situación Actual</t>
  </si>
  <si>
    <t>Modifica condiciones de Unidades, Costo, Precio de Venta, y Costos Variables</t>
  </si>
  <si>
    <t>Mostrando el RESULTADO en una nueva situación</t>
  </si>
  <si>
    <t>Considera que el resto de "costos fijos" no se modifica</t>
  </si>
  <si>
    <t>Ganancia (Contr.Mg) Equivalente</t>
  </si>
  <si>
    <t>Tomando el PRECIO de NUEVO ESCENARIO señala con cuántas unidades se tiene la misma ganancia que en la SITUACION ACTUAL</t>
  </si>
  <si>
    <t>PROYECCION SEGÚN DISTINTOS ESCENARIOS</t>
  </si>
  <si>
    <t>Muestra cuál es la UTILIDAD final para distintos PRECIOS Y UNIDADES de análisis</t>
  </si>
  <si>
    <t>Tomando las UNIDADES del NUEVO ESCENARIO señala qué precio debería ponerse para igualar ganancia de la SITUACION ACTUAL</t>
  </si>
  <si>
    <t>Para un PRECIO y UNIDADES, muestra qué PRECIO Y UNIDADES arrojan el mismo resultado.</t>
  </si>
  <si>
    <t>La matriz señala las "unidades" equivalentes a un nuevo precio de venta posible</t>
  </si>
  <si>
    <t>La matriz se lee de manera horizontal. Es decir las columnas son los precios alternativos al precio de la primer columna</t>
  </si>
  <si>
    <t>Costos Fijos Incrementales (ejemplo: Publicidad)</t>
  </si>
  <si>
    <t>Impuesos sobre Ventas</t>
  </si>
  <si>
    <t>Impuestos a Cheques</t>
  </si>
  <si>
    <t>Comisiones</t>
  </si>
  <si>
    <t>Costo Financiero</t>
  </si>
  <si>
    <t xml:space="preserve">Conclusión: </t>
  </si>
  <si>
    <t>Costo Venta</t>
  </si>
  <si>
    <t>Costo Producto</t>
  </si>
  <si>
    <t>Resultado</t>
  </si>
  <si>
    <t>Util. Bruta</t>
  </si>
  <si>
    <t>Costos Var</t>
  </si>
  <si>
    <t>Contr. Mg</t>
  </si>
  <si>
    <t>O llevar el $ a</t>
  </si>
  <si>
    <t>unidades</t>
  </si>
  <si>
    <t>PROYECCION SEGÚN DISTINTAS ALTERNATIVAS EN EL NUEVO ESCENARIOS   (no los compara con el inicial)</t>
  </si>
  <si>
    <t>Alternativas de Igual Rentabilidad a la 1a opción analizada</t>
  </si>
  <si>
    <t>1a Opción analizada</t>
  </si>
  <si>
    <t xml:space="preserve">Punto de Equilibrio </t>
  </si>
  <si>
    <t>Cubrir costo fijo</t>
  </si>
  <si>
    <t>Incluir vta 100% mercad</t>
  </si>
  <si>
    <t>Costos Variables</t>
  </si>
  <si>
    <t>% CMg (sobre ventas:     CMg/Vtas)</t>
  </si>
  <si>
    <t xml:space="preserve">modificar únicamente las celdas </t>
  </si>
  <si>
    <t>celestes</t>
  </si>
  <si>
    <t xml:space="preserve">         Debe vender</t>
  </si>
  <si>
    <t xml:space="preserve">         Para vender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</si>
</sst>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\ * #,##0_-;\-&quot;$&quot;\ * #,##0_-;_-&quot;$&quot;\ * &quot;-&quot;??_-;_-@_-"/>
    <numFmt numFmtId="167" formatCode="_-* #,##0_-;\-* #,##0_-;_-* &quot;-&quot;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99"/>
      </left>
      <right style="medium">
        <color rgb="FFFFFF99"/>
      </right>
      <top style="medium">
        <color rgb="FFFFFF99"/>
      </top>
      <bottom style="medium">
        <color rgb="FFFFFF9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9" fontId="0" fillId="0" borderId="0" xfId="2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0" borderId="0" xfId="0" applyFill="1"/>
    <xf numFmtId="165" fontId="0" fillId="0" borderId="0" xfId="1" applyNumberFormat="1" applyFont="1" applyFill="1"/>
    <xf numFmtId="0" fontId="2" fillId="0" borderId="0" xfId="0" applyFont="1" applyFill="1"/>
    <xf numFmtId="164" fontId="0" fillId="2" borderId="0" xfId="0" applyNumberFormat="1" applyFill="1"/>
    <xf numFmtId="0" fontId="0" fillId="5" borderId="0" xfId="0" applyFill="1"/>
    <xf numFmtId="0" fontId="4" fillId="5" borderId="0" xfId="0" applyFont="1" applyFill="1"/>
    <xf numFmtId="166" fontId="0" fillId="2" borderId="0" xfId="3" applyNumberFormat="1" applyFont="1" applyFill="1"/>
    <xf numFmtId="165" fontId="0" fillId="2" borderId="0" xfId="1" applyNumberFormat="1" applyFont="1" applyFill="1"/>
    <xf numFmtId="0" fontId="5" fillId="0" borderId="0" xfId="0" applyFont="1"/>
    <xf numFmtId="165" fontId="5" fillId="0" borderId="0" xfId="1" applyNumberFormat="1" applyFont="1"/>
    <xf numFmtId="166" fontId="0" fillId="0" borderId="0" xfId="0" applyNumberFormat="1" applyFill="1"/>
    <xf numFmtId="0" fontId="0" fillId="0" borderId="1" xfId="0" applyFill="1" applyBorder="1"/>
    <xf numFmtId="165" fontId="0" fillId="0" borderId="1" xfId="1" applyNumberFormat="1" applyFont="1" applyFill="1" applyBorder="1"/>
    <xf numFmtId="166" fontId="0" fillId="0" borderId="1" xfId="3" applyNumberFormat="1" applyFont="1" applyFill="1" applyBorder="1"/>
    <xf numFmtId="166" fontId="0" fillId="0" borderId="1" xfId="3" applyNumberFormat="1" applyFont="1" applyBorder="1"/>
    <xf numFmtId="166" fontId="0" fillId="0" borderId="3" xfId="3" applyNumberFormat="1" applyFont="1" applyFill="1" applyBorder="1"/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 indent="1"/>
    </xf>
    <xf numFmtId="0" fontId="2" fillId="6" borderId="0" xfId="0" applyFont="1" applyFill="1"/>
    <xf numFmtId="165" fontId="2" fillId="6" borderId="0" xfId="1" applyNumberFormat="1" applyFont="1" applyFill="1"/>
    <xf numFmtId="165" fontId="0" fillId="0" borderId="4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Border="1"/>
    <xf numFmtId="0" fontId="0" fillId="8" borderId="0" xfId="0" applyFill="1"/>
    <xf numFmtId="165" fontId="0" fillId="8" borderId="0" xfId="1" applyNumberFormat="1" applyFont="1" applyFill="1" applyAlignment="1">
      <alignment horizontal="right"/>
    </xf>
    <xf numFmtId="165" fontId="0" fillId="8" borderId="0" xfId="1" applyNumberFormat="1" applyFont="1" applyFill="1"/>
    <xf numFmtId="164" fontId="3" fillId="8" borderId="0" xfId="2" applyNumberFormat="1" applyFont="1" applyFill="1" applyAlignment="1">
      <alignment horizontal="right"/>
    </xf>
    <xf numFmtId="0" fontId="0" fillId="7" borderId="0" xfId="0" applyFill="1"/>
    <xf numFmtId="0" fontId="2" fillId="7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 indent="1"/>
    </xf>
    <xf numFmtId="167" fontId="6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165" fontId="7" fillId="0" borderId="0" xfId="0" applyNumberFormat="1" applyFont="1" applyFill="1"/>
    <xf numFmtId="0" fontId="2" fillId="3" borderId="0" xfId="0" applyFont="1" applyFill="1"/>
    <xf numFmtId="0" fontId="0" fillId="3" borderId="0" xfId="0" applyFill="1" applyAlignment="1">
      <alignment horizontal="left" indent="1"/>
    </xf>
    <xf numFmtId="167" fontId="6" fillId="3" borderId="0" xfId="0" applyNumberFormat="1" applyFont="1" applyFill="1" applyAlignment="1">
      <alignment horizontal="left"/>
    </xf>
    <xf numFmtId="165" fontId="7" fillId="3" borderId="0" xfId="0" applyNumberFormat="1" applyFont="1" applyFill="1"/>
    <xf numFmtId="0" fontId="0" fillId="6" borderId="0" xfId="0" applyFill="1"/>
    <xf numFmtId="164" fontId="0" fillId="0" borderId="0" xfId="2" applyNumberFormat="1" applyFont="1" applyFill="1"/>
    <xf numFmtId="0" fontId="0" fillId="8" borderId="5" xfId="0" applyFill="1" applyBorder="1"/>
    <xf numFmtId="165" fontId="0" fillId="2" borderId="5" xfId="1" applyNumberFormat="1" applyFont="1" applyFill="1" applyBorder="1"/>
    <xf numFmtId="165" fontId="0" fillId="8" borderId="5" xfId="1" applyNumberFormat="1" applyFont="1" applyFill="1" applyBorder="1"/>
    <xf numFmtId="164" fontId="0" fillId="8" borderId="5" xfId="2" applyNumberFormat="1" applyFont="1" applyFill="1" applyBorder="1" applyAlignment="1">
      <alignment horizontal="right"/>
    </xf>
    <xf numFmtId="165" fontId="0" fillId="8" borderId="5" xfId="1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9" borderId="5" xfId="2" applyNumberFormat="1" applyFont="1" applyFill="1" applyBorder="1" applyAlignment="1">
      <alignment horizontal="center"/>
    </xf>
    <xf numFmtId="166" fontId="0" fillId="2" borderId="5" xfId="3" applyNumberFormat="1" applyFont="1" applyFill="1" applyBorder="1"/>
    <xf numFmtId="9" fontId="0" fillId="8" borderId="0" xfId="2" applyFont="1" applyFill="1" applyAlignment="1">
      <alignment horizontal="center"/>
    </xf>
    <xf numFmtId="0" fontId="2" fillId="10" borderId="0" xfId="0" applyFont="1" applyFill="1" applyBorder="1"/>
    <xf numFmtId="0" fontId="0" fillId="10" borderId="0" xfId="0" applyFont="1" applyFill="1" applyBorder="1"/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165" fontId="7" fillId="10" borderId="0" xfId="0" applyNumberFormat="1" applyFont="1" applyFill="1"/>
    <xf numFmtId="0" fontId="2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8" fillId="8" borderId="0" xfId="0" applyFont="1" applyFill="1"/>
    <xf numFmtId="166" fontId="0" fillId="0" borderId="0" xfId="0" applyNumberFormat="1"/>
    <xf numFmtId="0" fontId="0" fillId="0" borderId="1" xfId="0" applyBorder="1" applyAlignment="1">
      <alignment horizontal="right"/>
    </xf>
    <xf numFmtId="0" fontId="0" fillId="8" borderId="0" xfId="0" applyFill="1" applyBorder="1"/>
    <xf numFmtId="166" fontId="0" fillId="8" borderId="0" xfId="0" applyNumberFormat="1" applyFill="1"/>
    <xf numFmtId="165" fontId="6" fillId="8" borderId="0" xfId="1" applyNumberFormat="1" applyFont="1" applyFill="1" applyAlignment="1">
      <alignment horizontal="center"/>
    </xf>
    <xf numFmtId="165" fontId="7" fillId="8" borderId="0" xfId="0" applyNumberFormat="1" applyFont="1" applyFill="1" applyAlignment="1">
      <alignment horizontal="center"/>
    </xf>
    <xf numFmtId="166" fontId="6" fillId="8" borderId="0" xfId="3" applyNumberFormat="1" applyFont="1" applyFill="1" applyAlignment="1">
      <alignment horizontal="center"/>
    </xf>
    <xf numFmtId="166" fontId="7" fillId="8" borderId="0" xfId="3" applyNumberFormat="1" applyFont="1" applyFill="1" applyAlignment="1">
      <alignment horizontal="center"/>
    </xf>
    <xf numFmtId="0" fontId="0" fillId="8" borderId="0" xfId="0" applyFill="1" applyAlignment="1">
      <alignment horizontal="left"/>
    </xf>
    <xf numFmtId="166" fontId="0" fillId="11" borderId="0" xfId="3" applyNumberFormat="1" applyFont="1" applyFill="1"/>
    <xf numFmtId="0" fontId="0" fillId="12" borderId="1" xfId="0" applyFill="1" applyBorder="1"/>
    <xf numFmtId="0" fontId="0" fillId="12" borderId="1" xfId="0" applyFill="1" applyBorder="1" applyAlignment="1">
      <alignment horizontal="right"/>
    </xf>
    <xf numFmtId="0" fontId="0" fillId="12" borderId="0" xfId="0" applyFill="1"/>
    <xf numFmtId="166" fontId="10" fillId="12" borderId="0" xfId="3" applyNumberFormat="1" applyFont="1" applyFill="1"/>
    <xf numFmtId="165" fontId="10" fillId="12" borderId="0" xfId="1" applyNumberFormat="1" applyFont="1" applyFill="1"/>
    <xf numFmtId="166" fontId="9" fillId="12" borderId="0" xfId="0" applyNumberFormat="1" applyFont="1" applyFill="1"/>
    <xf numFmtId="166" fontId="10" fillId="12" borderId="0" xfId="0" applyNumberFormat="1" applyFont="1" applyFill="1"/>
    <xf numFmtId="0" fontId="11" fillId="12" borderId="1" xfId="0" applyFont="1" applyFill="1" applyBorder="1"/>
    <xf numFmtId="9" fontId="0" fillId="8" borderId="5" xfId="2" applyFont="1" applyFill="1" applyBorder="1" applyAlignment="1">
      <alignment horizontal="center"/>
    </xf>
    <xf numFmtId="165" fontId="0" fillId="8" borderId="0" xfId="1" applyNumberFormat="1" applyFont="1" applyFill="1" applyBorder="1"/>
    <xf numFmtId="166" fontId="0" fillId="2" borderId="0" xfId="3" applyNumberFormat="1" applyFont="1" applyFill="1" applyBorder="1"/>
    <xf numFmtId="9" fontId="0" fillId="8" borderId="5" xfId="2" applyFont="1" applyFill="1" applyBorder="1" applyAlignment="1">
      <alignment horizontal="left"/>
    </xf>
    <xf numFmtId="0" fontId="12" fillId="5" borderId="0" xfId="0" applyFont="1" applyFill="1"/>
    <xf numFmtId="0" fontId="0" fillId="0" borderId="0" xfId="0" applyFill="1" applyAlignment="1">
      <alignment horizontal="right"/>
    </xf>
    <xf numFmtId="0" fontId="0" fillId="2" borderId="0" xfId="0" applyFill="1" applyAlignment="1">
      <alignment horizontal="center"/>
    </xf>
    <xf numFmtId="165" fontId="9" fillId="12" borderId="0" xfId="1" applyNumberFormat="1" applyFont="1" applyFill="1" applyAlignment="1"/>
  </cellXfs>
  <cellStyles count="4">
    <cellStyle name="Millares" xfId="1" builtinId="3"/>
    <cellStyle name="Moneda" xfId="3" builtinId="4"/>
    <cellStyle name="Normal" xfId="0" builtinId="0"/>
    <cellStyle name="Porcentual" xfId="2" builtinId="5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19050</xdr:rowOff>
    </xdr:from>
    <xdr:to>
      <xdr:col>5</xdr:col>
      <xdr:colOff>742950</xdr:colOff>
      <xdr:row>11</xdr:row>
      <xdr:rowOff>19050</xdr:rowOff>
    </xdr:to>
    <xdr:cxnSp macro="">
      <xdr:nvCxnSpPr>
        <xdr:cNvPr id="28" name="27 Conector recto"/>
        <xdr:cNvCxnSpPr/>
      </xdr:nvCxnSpPr>
      <xdr:spPr>
        <a:xfrm>
          <a:off x="495300" y="1809750"/>
          <a:ext cx="3695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16</xdr:row>
      <xdr:rowOff>19050</xdr:rowOff>
    </xdr:from>
    <xdr:to>
      <xdr:col>6</xdr:col>
      <xdr:colOff>9525</xdr:colOff>
      <xdr:row>16</xdr:row>
      <xdr:rowOff>19050</xdr:rowOff>
    </xdr:to>
    <xdr:cxnSp macro="">
      <xdr:nvCxnSpPr>
        <xdr:cNvPr id="35" name="34 Conector recto"/>
        <xdr:cNvCxnSpPr/>
      </xdr:nvCxnSpPr>
      <xdr:spPr>
        <a:xfrm>
          <a:off x="523875" y="3009900"/>
          <a:ext cx="3695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11</xdr:row>
      <xdr:rowOff>19050</xdr:rowOff>
    </xdr:from>
    <xdr:to>
      <xdr:col>11</xdr:col>
      <xdr:colOff>161925</xdr:colOff>
      <xdr:row>11</xdr:row>
      <xdr:rowOff>19050</xdr:rowOff>
    </xdr:to>
    <xdr:cxnSp macro="">
      <xdr:nvCxnSpPr>
        <xdr:cNvPr id="36" name="35 Conector recto"/>
        <xdr:cNvCxnSpPr/>
      </xdr:nvCxnSpPr>
      <xdr:spPr>
        <a:xfrm>
          <a:off x="4791075" y="1809750"/>
          <a:ext cx="26384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19050</xdr:rowOff>
    </xdr:from>
    <xdr:to>
      <xdr:col>11</xdr:col>
      <xdr:colOff>161925</xdr:colOff>
      <xdr:row>16</xdr:row>
      <xdr:rowOff>19050</xdr:rowOff>
    </xdr:to>
    <xdr:cxnSp macro="">
      <xdr:nvCxnSpPr>
        <xdr:cNvPr id="38" name="37 Conector recto"/>
        <xdr:cNvCxnSpPr/>
      </xdr:nvCxnSpPr>
      <xdr:spPr>
        <a:xfrm>
          <a:off x="4791075" y="3009900"/>
          <a:ext cx="26384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22</xdr:row>
      <xdr:rowOff>133350</xdr:rowOff>
    </xdr:from>
    <xdr:to>
      <xdr:col>6</xdr:col>
      <xdr:colOff>476250</xdr:colOff>
      <xdr:row>22</xdr:row>
      <xdr:rowOff>133350</xdr:rowOff>
    </xdr:to>
    <xdr:cxnSp macro="">
      <xdr:nvCxnSpPr>
        <xdr:cNvPr id="40" name="39 Conector recto de flecha"/>
        <xdr:cNvCxnSpPr/>
      </xdr:nvCxnSpPr>
      <xdr:spPr>
        <a:xfrm>
          <a:off x="4371975" y="4152900"/>
          <a:ext cx="314325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18</xdr:row>
      <xdr:rowOff>9525</xdr:rowOff>
    </xdr:from>
    <xdr:to>
      <xdr:col>6</xdr:col>
      <xdr:colOff>0</xdr:colOff>
      <xdr:row>18</xdr:row>
      <xdr:rowOff>9525</xdr:rowOff>
    </xdr:to>
    <xdr:cxnSp macro="">
      <xdr:nvCxnSpPr>
        <xdr:cNvPr id="27" name="26 Conector recto"/>
        <xdr:cNvCxnSpPr/>
      </xdr:nvCxnSpPr>
      <xdr:spPr>
        <a:xfrm>
          <a:off x="514350" y="3200400"/>
          <a:ext cx="3695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18</xdr:row>
      <xdr:rowOff>9525</xdr:rowOff>
    </xdr:from>
    <xdr:to>
      <xdr:col>11</xdr:col>
      <xdr:colOff>133350</xdr:colOff>
      <xdr:row>18</xdr:row>
      <xdr:rowOff>9525</xdr:rowOff>
    </xdr:to>
    <xdr:cxnSp macro="">
      <xdr:nvCxnSpPr>
        <xdr:cNvPr id="29" name="28 Conector recto"/>
        <xdr:cNvCxnSpPr/>
      </xdr:nvCxnSpPr>
      <xdr:spPr>
        <a:xfrm>
          <a:off x="4762500" y="3200400"/>
          <a:ext cx="26384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20</xdr:row>
      <xdr:rowOff>114300</xdr:rowOff>
    </xdr:from>
    <xdr:to>
      <xdr:col>3</xdr:col>
      <xdr:colOff>695325</xdr:colOff>
      <xdr:row>24</xdr:row>
      <xdr:rowOff>0</xdr:rowOff>
    </xdr:to>
    <xdr:cxnSp macro="">
      <xdr:nvCxnSpPr>
        <xdr:cNvPr id="31" name="30 Conector recto de flecha"/>
        <xdr:cNvCxnSpPr/>
      </xdr:nvCxnSpPr>
      <xdr:spPr>
        <a:xfrm flipH="1" flipV="1">
          <a:off x="2762250" y="3686175"/>
          <a:ext cx="9525" cy="8763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3</xdr:row>
      <xdr:rowOff>104775</xdr:rowOff>
    </xdr:from>
    <xdr:to>
      <xdr:col>4</xdr:col>
      <xdr:colOff>400050</xdr:colOff>
      <xdr:row>3</xdr:row>
      <xdr:rowOff>104775</xdr:rowOff>
    </xdr:to>
    <xdr:cxnSp macro="">
      <xdr:nvCxnSpPr>
        <xdr:cNvPr id="32" name="31 Conector recto de flecha"/>
        <xdr:cNvCxnSpPr/>
      </xdr:nvCxnSpPr>
      <xdr:spPr>
        <a:xfrm>
          <a:off x="2619375" y="723900"/>
          <a:ext cx="685800" cy="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180974</xdr:colOff>
      <xdr:row>26</xdr:row>
      <xdr:rowOff>200025</xdr:rowOff>
    </xdr:from>
    <xdr:to>
      <xdr:col>17</xdr:col>
      <xdr:colOff>676275</xdr:colOff>
      <xdr:row>28</xdr:row>
      <xdr:rowOff>190500</xdr:rowOff>
    </xdr:to>
    <xdr:sp macro="" textlink="">
      <xdr:nvSpPr>
        <xdr:cNvPr id="2" name="1 Flecha derecha"/>
        <xdr:cNvSpPr/>
      </xdr:nvSpPr>
      <xdr:spPr>
        <a:xfrm>
          <a:off x="14268449" y="5676900"/>
          <a:ext cx="1371601" cy="495300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Leerlo  Horizontal</a:t>
          </a:r>
        </a:p>
      </xdr:txBody>
    </xdr:sp>
    <xdr:clientData/>
  </xdr:twoCellAnchor>
  <xdr:twoCellAnchor>
    <xdr:from>
      <xdr:col>1</xdr:col>
      <xdr:colOff>438150</xdr:colOff>
      <xdr:row>40</xdr:row>
      <xdr:rowOff>19050</xdr:rowOff>
    </xdr:from>
    <xdr:to>
      <xdr:col>1</xdr:col>
      <xdr:colOff>638175</xdr:colOff>
      <xdr:row>41</xdr:row>
      <xdr:rowOff>9525</xdr:rowOff>
    </xdr:to>
    <xdr:sp macro="" textlink="">
      <xdr:nvSpPr>
        <xdr:cNvPr id="3" name="2 Rectángulo"/>
        <xdr:cNvSpPr/>
      </xdr:nvSpPr>
      <xdr:spPr>
        <a:xfrm>
          <a:off x="904875" y="6572250"/>
          <a:ext cx="200025" cy="1809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tx1"/>
              </a:solidFill>
            </a:rPr>
            <a:t>+</a:t>
          </a:r>
        </a:p>
      </xdr:txBody>
    </xdr:sp>
    <xdr:clientData/>
  </xdr:twoCellAnchor>
  <xdr:twoCellAnchor>
    <xdr:from>
      <xdr:col>1</xdr:col>
      <xdr:colOff>704850</xdr:colOff>
      <xdr:row>40</xdr:row>
      <xdr:rowOff>28575</xdr:rowOff>
    </xdr:from>
    <xdr:to>
      <xdr:col>1</xdr:col>
      <xdr:colOff>904875</xdr:colOff>
      <xdr:row>41</xdr:row>
      <xdr:rowOff>19050</xdr:rowOff>
    </xdr:to>
    <xdr:sp macro="" textlink="">
      <xdr:nvSpPr>
        <xdr:cNvPr id="4" name="3 Rectángulo"/>
        <xdr:cNvSpPr/>
      </xdr:nvSpPr>
      <xdr:spPr>
        <a:xfrm>
          <a:off x="1171575" y="6581775"/>
          <a:ext cx="200025" cy="1809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tx1"/>
              </a:solidFill>
            </a:rPr>
            <a:t>-</a:t>
          </a:r>
        </a:p>
      </xdr:txBody>
    </xdr:sp>
    <xdr:clientData/>
  </xdr:twoCellAnchor>
  <xdr:twoCellAnchor>
    <xdr:from>
      <xdr:col>15</xdr:col>
      <xdr:colOff>9525</xdr:colOff>
      <xdr:row>40</xdr:row>
      <xdr:rowOff>28575</xdr:rowOff>
    </xdr:from>
    <xdr:to>
      <xdr:col>15</xdr:col>
      <xdr:colOff>209550</xdr:colOff>
      <xdr:row>41</xdr:row>
      <xdr:rowOff>19050</xdr:rowOff>
    </xdr:to>
    <xdr:sp macro="" textlink="">
      <xdr:nvSpPr>
        <xdr:cNvPr id="5" name="4 Rectángulo"/>
        <xdr:cNvSpPr/>
      </xdr:nvSpPr>
      <xdr:spPr>
        <a:xfrm>
          <a:off x="13392150" y="6581775"/>
          <a:ext cx="200025" cy="1809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tx1"/>
              </a:solidFill>
            </a:rPr>
            <a:t>-</a:t>
          </a:r>
        </a:p>
      </xdr:txBody>
    </xdr:sp>
    <xdr:clientData/>
  </xdr:twoCellAnchor>
  <xdr:twoCellAnchor>
    <xdr:from>
      <xdr:col>14</xdr:col>
      <xdr:colOff>485775</xdr:colOff>
      <xdr:row>40</xdr:row>
      <xdr:rowOff>28575</xdr:rowOff>
    </xdr:from>
    <xdr:to>
      <xdr:col>14</xdr:col>
      <xdr:colOff>685800</xdr:colOff>
      <xdr:row>41</xdr:row>
      <xdr:rowOff>19050</xdr:rowOff>
    </xdr:to>
    <xdr:sp macro="" textlink="">
      <xdr:nvSpPr>
        <xdr:cNvPr id="6" name="5 Rectángulo"/>
        <xdr:cNvSpPr/>
      </xdr:nvSpPr>
      <xdr:spPr>
        <a:xfrm>
          <a:off x="12877800" y="6581775"/>
          <a:ext cx="200025" cy="1809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tx1"/>
              </a:solidFill>
            </a:rPr>
            <a:t>+</a:t>
          </a:r>
        </a:p>
      </xdr:txBody>
    </xdr:sp>
    <xdr:clientData/>
  </xdr:twoCellAnchor>
  <xdr:twoCellAnchor>
    <xdr:from>
      <xdr:col>1</xdr:col>
      <xdr:colOff>28574</xdr:colOff>
      <xdr:row>28</xdr:row>
      <xdr:rowOff>123824</xdr:rowOff>
    </xdr:from>
    <xdr:to>
      <xdr:col>2</xdr:col>
      <xdr:colOff>200025</xdr:colOff>
      <xdr:row>30</xdr:row>
      <xdr:rowOff>161925</xdr:rowOff>
    </xdr:to>
    <xdr:grpSp>
      <xdr:nvGrpSpPr>
        <xdr:cNvPr id="7" name="6 Grupo"/>
        <xdr:cNvGrpSpPr/>
      </xdr:nvGrpSpPr>
      <xdr:grpSpPr>
        <a:xfrm>
          <a:off x="495299" y="6105524"/>
          <a:ext cx="1257301" cy="419101"/>
          <a:chOff x="485774" y="4467224"/>
          <a:chExt cx="1257301" cy="495301"/>
        </a:xfrm>
      </xdr:grpSpPr>
      <xdr:grpSp>
        <xdr:nvGrpSpPr>
          <xdr:cNvPr id="8" name="19 Grupo"/>
          <xdr:cNvGrpSpPr/>
        </xdr:nvGrpSpPr>
        <xdr:grpSpPr>
          <a:xfrm>
            <a:off x="485774" y="4467224"/>
            <a:ext cx="1257301" cy="495301"/>
            <a:chOff x="1743074" y="4343399"/>
            <a:chExt cx="1257301" cy="495301"/>
          </a:xfrm>
        </xdr:grpSpPr>
        <xdr:sp macro="" textlink="">
          <xdr:nvSpPr>
            <xdr:cNvPr id="10" name="9 Rectángulo"/>
            <xdr:cNvSpPr/>
          </xdr:nvSpPr>
          <xdr:spPr>
            <a:xfrm>
              <a:off x="1752600" y="4591050"/>
              <a:ext cx="1228725" cy="247650"/>
            </a:xfrm>
            <a:prstGeom prst="rect">
              <a:avLst/>
            </a:prstGeom>
            <a:solidFill>
              <a:srgbClr val="FFC000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11" name="10 Rectángulo redondeado"/>
            <xdr:cNvSpPr/>
          </xdr:nvSpPr>
          <xdr:spPr>
            <a:xfrm>
              <a:off x="1743074" y="4343399"/>
              <a:ext cx="1257301" cy="390525"/>
            </a:xfrm>
            <a:prstGeom prst="roundRect">
              <a:avLst>
                <a:gd name="adj" fmla="val 36911"/>
              </a:avLst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s-ES" sz="1100">
                  <a:solidFill>
                    <a:schemeClr val="tx1"/>
                  </a:solidFill>
                </a:rPr>
                <a:t>Ver Comentarios</a:t>
              </a:r>
            </a:p>
          </xdr:txBody>
        </xdr:sp>
      </xdr:grpSp>
      <xdr:cxnSp macro="">
        <xdr:nvCxnSpPr>
          <xdr:cNvPr id="9" name="8 Conector recto de flecha"/>
          <xdr:cNvCxnSpPr/>
        </xdr:nvCxnSpPr>
        <xdr:spPr>
          <a:xfrm flipH="1">
            <a:off x="752475" y="4733925"/>
            <a:ext cx="9525" cy="228600"/>
          </a:xfrm>
          <a:prstGeom prst="straightConnector1">
            <a:avLst/>
          </a:prstGeom>
          <a:ln w="38100"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28</xdr:row>
      <xdr:rowOff>161925</xdr:rowOff>
    </xdr:from>
    <xdr:to>
      <xdr:col>15</xdr:col>
      <xdr:colOff>619126</xdr:colOff>
      <xdr:row>31</xdr:row>
      <xdr:rowOff>0</xdr:rowOff>
    </xdr:to>
    <xdr:grpSp>
      <xdr:nvGrpSpPr>
        <xdr:cNvPr id="12" name="11 Grupo"/>
        <xdr:cNvGrpSpPr/>
      </xdr:nvGrpSpPr>
      <xdr:grpSpPr>
        <a:xfrm>
          <a:off x="12515850" y="6143625"/>
          <a:ext cx="1485901" cy="409575"/>
          <a:chOff x="485774" y="4467224"/>
          <a:chExt cx="1257301" cy="495301"/>
        </a:xfrm>
      </xdr:grpSpPr>
      <xdr:grpSp>
        <xdr:nvGrpSpPr>
          <xdr:cNvPr id="13" name="19 Grupo"/>
          <xdr:cNvGrpSpPr/>
        </xdr:nvGrpSpPr>
        <xdr:grpSpPr>
          <a:xfrm>
            <a:off x="485774" y="4467224"/>
            <a:ext cx="1257301" cy="495301"/>
            <a:chOff x="1743074" y="4343399"/>
            <a:chExt cx="1257301" cy="495301"/>
          </a:xfrm>
        </xdr:grpSpPr>
        <xdr:sp macro="" textlink="">
          <xdr:nvSpPr>
            <xdr:cNvPr id="15" name="14 Rectángulo"/>
            <xdr:cNvSpPr/>
          </xdr:nvSpPr>
          <xdr:spPr>
            <a:xfrm>
              <a:off x="1752600" y="4591050"/>
              <a:ext cx="1228725" cy="247650"/>
            </a:xfrm>
            <a:prstGeom prst="rect">
              <a:avLst/>
            </a:prstGeom>
            <a:solidFill>
              <a:srgbClr val="FFC000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16" name="15 Rectángulo redondeado"/>
            <xdr:cNvSpPr/>
          </xdr:nvSpPr>
          <xdr:spPr>
            <a:xfrm>
              <a:off x="1743074" y="4343399"/>
              <a:ext cx="1257301" cy="390525"/>
            </a:xfrm>
            <a:prstGeom prst="roundRect">
              <a:avLst>
                <a:gd name="adj" fmla="val 36911"/>
              </a:avLst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s-ES" sz="1100">
                  <a:solidFill>
                    <a:schemeClr val="tx1"/>
                  </a:solidFill>
                </a:rPr>
                <a:t>Ver Comentarios</a:t>
              </a:r>
            </a:p>
          </xdr:txBody>
        </xdr:sp>
      </xdr:grpSp>
      <xdr:cxnSp macro="">
        <xdr:nvCxnSpPr>
          <xdr:cNvPr id="14" name="13 Conector recto de flecha"/>
          <xdr:cNvCxnSpPr/>
        </xdr:nvCxnSpPr>
        <xdr:spPr>
          <a:xfrm flipH="1">
            <a:off x="752475" y="4733925"/>
            <a:ext cx="9525" cy="228600"/>
          </a:xfrm>
          <a:prstGeom prst="straightConnector1">
            <a:avLst/>
          </a:prstGeom>
          <a:ln w="38100"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11</xdr:row>
      <xdr:rowOff>19050</xdr:rowOff>
    </xdr:from>
    <xdr:to>
      <xdr:col>5</xdr:col>
      <xdr:colOff>742950</xdr:colOff>
      <xdr:row>11</xdr:row>
      <xdr:rowOff>19050</xdr:rowOff>
    </xdr:to>
    <xdr:cxnSp macro="">
      <xdr:nvCxnSpPr>
        <xdr:cNvPr id="17" name="16 Conector recto"/>
        <xdr:cNvCxnSpPr/>
      </xdr:nvCxnSpPr>
      <xdr:spPr>
        <a:xfrm>
          <a:off x="495300" y="2190750"/>
          <a:ext cx="41052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16</xdr:row>
      <xdr:rowOff>19050</xdr:rowOff>
    </xdr:from>
    <xdr:to>
      <xdr:col>6</xdr:col>
      <xdr:colOff>9525</xdr:colOff>
      <xdr:row>16</xdr:row>
      <xdr:rowOff>19050</xdr:rowOff>
    </xdr:to>
    <xdr:cxnSp macro="">
      <xdr:nvCxnSpPr>
        <xdr:cNvPr id="18" name="17 Conector recto"/>
        <xdr:cNvCxnSpPr/>
      </xdr:nvCxnSpPr>
      <xdr:spPr>
        <a:xfrm>
          <a:off x="523875" y="3190875"/>
          <a:ext cx="41052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11</xdr:row>
      <xdr:rowOff>19050</xdr:rowOff>
    </xdr:from>
    <xdr:to>
      <xdr:col>11</xdr:col>
      <xdr:colOff>161925</xdr:colOff>
      <xdr:row>11</xdr:row>
      <xdr:rowOff>19050</xdr:rowOff>
    </xdr:to>
    <xdr:cxnSp macro="">
      <xdr:nvCxnSpPr>
        <xdr:cNvPr id="19" name="18 Conector recto"/>
        <xdr:cNvCxnSpPr/>
      </xdr:nvCxnSpPr>
      <xdr:spPr>
        <a:xfrm>
          <a:off x="5200650" y="2190750"/>
          <a:ext cx="33909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19050</xdr:rowOff>
    </xdr:from>
    <xdr:to>
      <xdr:col>11</xdr:col>
      <xdr:colOff>161925</xdr:colOff>
      <xdr:row>16</xdr:row>
      <xdr:rowOff>19050</xdr:rowOff>
    </xdr:to>
    <xdr:cxnSp macro="">
      <xdr:nvCxnSpPr>
        <xdr:cNvPr id="20" name="19 Conector recto"/>
        <xdr:cNvCxnSpPr/>
      </xdr:nvCxnSpPr>
      <xdr:spPr>
        <a:xfrm>
          <a:off x="5200650" y="3190875"/>
          <a:ext cx="33909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22</xdr:row>
      <xdr:rowOff>133350</xdr:rowOff>
    </xdr:from>
    <xdr:to>
      <xdr:col>6</xdr:col>
      <xdr:colOff>476250</xdr:colOff>
      <xdr:row>22</xdr:row>
      <xdr:rowOff>133350</xdr:rowOff>
    </xdr:to>
    <xdr:cxnSp macro="">
      <xdr:nvCxnSpPr>
        <xdr:cNvPr id="21" name="20 Conector recto de flecha"/>
        <xdr:cNvCxnSpPr/>
      </xdr:nvCxnSpPr>
      <xdr:spPr>
        <a:xfrm>
          <a:off x="4781550" y="4543425"/>
          <a:ext cx="314325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18</xdr:row>
      <xdr:rowOff>9525</xdr:rowOff>
    </xdr:from>
    <xdr:to>
      <xdr:col>6</xdr:col>
      <xdr:colOff>0</xdr:colOff>
      <xdr:row>18</xdr:row>
      <xdr:rowOff>9525</xdr:rowOff>
    </xdr:to>
    <xdr:cxnSp macro="">
      <xdr:nvCxnSpPr>
        <xdr:cNvPr id="22" name="21 Conector recto"/>
        <xdr:cNvCxnSpPr/>
      </xdr:nvCxnSpPr>
      <xdr:spPr>
        <a:xfrm>
          <a:off x="514350" y="3581400"/>
          <a:ext cx="41052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18</xdr:row>
      <xdr:rowOff>9525</xdr:rowOff>
    </xdr:from>
    <xdr:to>
      <xdr:col>11</xdr:col>
      <xdr:colOff>133350</xdr:colOff>
      <xdr:row>18</xdr:row>
      <xdr:rowOff>9525</xdr:rowOff>
    </xdr:to>
    <xdr:cxnSp macro="">
      <xdr:nvCxnSpPr>
        <xdr:cNvPr id="23" name="22 Conector recto"/>
        <xdr:cNvCxnSpPr/>
      </xdr:nvCxnSpPr>
      <xdr:spPr>
        <a:xfrm>
          <a:off x="5172075" y="3581400"/>
          <a:ext cx="33909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20</xdr:row>
      <xdr:rowOff>114300</xdr:rowOff>
    </xdr:from>
    <xdr:to>
      <xdr:col>3</xdr:col>
      <xdr:colOff>695325</xdr:colOff>
      <xdr:row>24</xdr:row>
      <xdr:rowOff>0</xdr:rowOff>
    </xdr:to>
    <xdr:cxnSp macro="">
      <xdr:nvCxnSpPr>
        <xdr:cNvPr id="24" name="23 Conector recto de flecha"/>
        <xdr:cNvCxnSpPr/>
      </xdr:nvCxnSpPr>
      <xdr:spPr>
        <a:xfrm flipH="1" flipV="1">
          <a:off x="2762250" y="4067175"/>
          <a:ext cx="9525" cy="8763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3</xdr:row>
      <xdr:rowOff>104775</xdr:rowOff>
    </xdr:from>
    <xdr:to>
      <xdr:col>4</xdr:col>
      <xdr:colOff>400050</xdr:colOff>
      <xdr:row>3</xdr:row>
      <xdr:rowOff>104775</xdr:rowOff>
    </xdr:to>
    <xdr:cxnSp macro="">
      <xdr:nvCxnSpPr>
        <xdr:cNvPr id="25" name="24 Conector recto de flecha"/>
        <xdr:cNvCxnSpPr/>
      </xdr:nvCxnSpPr>
      <xdr:spPr>
        <a:xfrm>
          <a:off x="2619375" y="723900"/>
          <a:ext cx="685800" cy="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9"/>
  <sheetViews>
    <sheetView showGridLines="0" tabSelected="1" zoomScaleNormal="100" workbookViewId="0">
      <pane xSplit="13" topLeftCell="N1" activePane="topRight" state="frozen"/>
      <selection pane="topRight"/>
    </sheetView>
  </sheetViews>
  <sheetFormatPr baseColWidth="10" defaultRowHeight="15"/>
  <cols>
    <col min="1" max="1" width="7" customWidth="1"/>
    <col min="2" max="2" width="16.28515625" customWidth="1"/>
    <col min="3" max="3" width="7.85546875" customWidth="1"/>
    <col min="4" max="4" width="12.42578125" customWidth="1"/>
    <col min="5" max="5" width="14.28515625" customWidth="1"/>
    <col min="7" max="7" width="11" customWidth="1"/>
    <col min="8" max="8" width="14.140625" customWidth="1"/>
    <col min="9" max="9" width="12.42578125" customWidth="1"/>
    <col min="10" max="10" width="13.28515625" customWidth="1"/>
    <col min="11" max="11" width="6.28515625" customWidth="1"/>
    <col min="12" max="12" width="12.140625" customWidth="1"/>
    <col min="13" max="13" width="11" customWidth="1"/>
  </cols>
  <sheetData>
    <row r="2" spans="1:13" ht="18.75">
      <c r="A2" s="14"/>
      <c r="B2" s="93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4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0"/>
      <c r="C4" s="10"/>
      <c r="D4" s="10"/>
      <c r="E4" s="10"/>
      <c r="F4" s="10"/>
      <c r="G4" s="94" t="s">
        <v>49</v>
      </c>
      <c r="H4" s="95" t="s">
        <v>50</v>
      </c>
      <c r="I4" s="10"/>
      <c r="J4" s="10"/>
      <c r="K4" s="10"/>
      <c r="L4" s="10"/>
      <c r="M4" s="10"/>
    </row>
    <row r="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>
      <c r="A7" s="34"/>
      <c r="B7" s="34"/>
      <c r="C7" s="34"/>
      <c r="D7" s="7" t="s">
        <v>10</v>
      </c>
      <c r="E7" s="7"/>
      <c r="F7" s="7"/>
      <c r="G7" s="34"/>
      <c r="H7" s="39" t="s">
        <v>11</v>
      </c>
      <c r="I7" s="38"/>
      <c r="J7" s="38"/>
      <c r="K7" s="38"/>
      <c r="L7" s="38"/>
      <c r="M7" s="34"/>
    </row>
    <row r="8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5.75" thickBot="1">
      <c r="A9" s="34"/>
      <c r="B9" s="34"/>
      <c r="C9" s="34"/>
      <c r="D9" s="35" t="s">
        <v>4</v>
      </c>
      <c r="E9" s="35" t="s">
        <v>6</v>
      </c>
      <c r="F9" s="35" t="s">
        <v>5</v>
      </c>
      <c r="G9" s="34"/>
      <c r="H9" s="35" t="s">
        <v>4</v>
      </c>
      <c r="I9" s="35" t="s">
        <v>6</v>
      </c>
      <c r="J9" s="35" t="s">
        <v>5</v>
      </c>
      <c r="K9" s="35"/>
      <c r="L9" s="40" t="s">
        <v>12</v>
      </c>
      <c r="M9" s="34"/>
    </row>
    <row r="10" spans="1:13" ht="15.75" thickBot="1">
      <c r="A10" s="34"/>
      <c r="B10" s="53" t="s">
        <v>0</v>
      </c>
      <c r="C10" s="53"/>
      <c r="D10" s="58">
        <v>100</v>
      </c>
      <c r="E10" s="60">
        <v>1500</v>
      </c>
      <c r="F10" s="55">
        <f>+D$10*E10</f>
        <v>150000</v>
      </c>
      <c r="G10" s="53"/>
      <c r="H10" s="54">
        <v>140</v>
      </c>
      <c r="I10" s="60">
        <v>1450</v>
      </c>
      <c r="J10" s="55">
        <f>+H$10*I10</f>
        <v>203000</v>
      </c>
      <c r="K10" s="90"/>
      <c r="L10" s="61">
        <f>IFERROR(+J10/F10-1,0)</f>
        <v>0.35333333333333328</v>
      </c>
      <c r="M10" s="34"/>
    </row>
    <row r="11" spans="1:13" ht="15.75" thickBot="1">
      <c r="A11" s="34"/>
      <c r="B11" s="53" t="s">
        <v>34</v>
      </c>
      <c r="C11" s="53"/>
      <c r="D11" s="57"/>
      <c r="E11" s="60">
        <v>1200</v>
      </c>
      <c r="F11" s="55">
        <f>+D$10*E11</f>
        <v>120000</v>
      </c>
      <c r="G11" s="92">
        <f>+F10/F11-1</f>
        <v>0.25</v>
      </c>
      <c r="H11" s="55"/>
      <c r="I11" s="60">
        <v>1200</v>
      </c>
      <c r="J11" s="55">
        <f>+H$10*I11</f>
        <v>168000</v>
      </c>
      <c r="K11" s="89">
        <f>+J10/J11-1</f>
        <v>0.20833333333333326</v>
      </c>
      <c r="L11" s="61">
        <f>IFERROR(+J11/F11-1,0)</f>
        <v>0.39999999999999991</v>
      </c>
      <c r="M11" s="34"/>
    </row>
    <row r="12" spans="1:13" ht="15.75" thickBot="1">
      <c r="A12" s="34"/>
      <c r="B12" s="53" t="s">
        <v>2</v>
      </c>
      <c r="C12" s="53"/>
      <c r="D12" s="57"/>
      <c r="E12" s="55"/>
      <c r="F12" s="55">
        <f>+F10-F11</f>
        <v>30000</v>
      </c>
      <c r="G12" s="53"/>
      <c r="H12" s="55"/>
      <c r="I12" s="55"/>
      <c r="J12" s="55">
        <f>+J10-J11</f>
        <v>35000</v>
      </c>
      <c r="K12" s="90"/>
      <c r="L12" s="40"/>
      <c r="M12" s="34"/>
    </row>
    <row r="13" spans="1:13" ht="15.75" thickBot="1">
      <c r="A13" s="34"/>
      <c r="B13" s="53" t="s">
        <v>28</v>
      </c>
      <c r="C13" s="53"/>
      <c r="D13" s="59" t="s">
        <v>3</v>
      </c>
      <c r="E13" s="55"/>
      <c r="F13" s="55"/>
      <c r="G13" s="53"/>
      <c r="H13" s="59" t="s">
        <v>3</v>
      </c>
      <c r="I13" s="55"/>
      <c r="J13" s="55"/>
      <c r="K13" s="90"/>
      <c r="L13" s="40"/>
      <c r="M13" s="34"/>
    </row>
    <row r="14" spans="1:13" ht="15.75" thickBot="1">
      <c r="A14" s="34"/>
      <c r="B14" s="53" t="s">
        <v>29</v>
      </c>
      <c r="C14" s="53"/>
      <c r="D14" s="59" t="s">
        <v>3</v>
      </c>
      <c r="E14" s="55"/>
      <c r="F14" s="55"/>
      <c r="G14" s="53"/>
      <c r="H14" s="59" t="s">
        <v>3</v>
      </c>
      <c r="I14" s="55"/>
      <c r="J14" s="55"/>
      <c r="K14" s="90"/>
      <c r="L14" s="40"/>
      <c r="M14" s="34"/>
    </row>
    <row r="15" spans="1:13" ht="15.75" thickBot="1">
      <c r="A15" s="34"/>
      <c r="B15" s="53" t="s">
        <v>30</v>
      </c>
      <c r="C15" s="53"/>
      <c r="D15" s="59">
        <v>1.4999999999999999E-2</v>
      </c>
      <c r="E15" s="55"/>
      <c r="F15" s="55"/>
      <c r="G15" s="53"/>
      <c r="H15" s="59">
        <v>0.02</v>
      </c>
      <c r="I15" s="55"/>
      <c r="J15" s="55"/>
      <c r="K15" s="90"/>
      <c r="L15" s="40"/>
      <c r="M15" s="34"/>
    </row>
    <row r="16" spans="1:13" ht="15.75" thickBot="1">
      <c r="A16" s="34"/>
      <c r="B16" s="53" t="s">
        <v>31</v>
      </c>
      <c r="C16" s="53"/>
      <c r="D16" s="59" t="s">
        <v>3</v>
      </c>
      <c r="E16" s="56">
        <f>+SUM(D13:D16)</f>
        <v>1.4999999999999999E-2</v>
      </c>
      <c r="F16" s="55">
        <f>+F10*E16</f>
        <v>2250</v>
      </c>
      <c r="G16" s="53"/>
      <c r="H16" s="59" t="s">
        <v>3</v>
      </c>
      <c r="I16" s="56">
        <f>+SUM(H13:H16)</f>
        <v>0.02</v>
      </c>
      <c r="J16" s="55">
        <f>+J10*I16</f>
        <v>4060</v>
      </c>
      <c r="K16" s="90"/>
      <c r="L16" s="61">
        <f>IFERROR(+J16/F16-1,0)</f>
        <v>0.80444444444444452</v>
      </c>
      <c r="M16" s="34"/>
    </row>
    <row r="17" spans="1:13" ht="15.75" thickBot="1">
      <c r="A17" s="34"/>
      <c r="B17" s="34" t="s">
        <v>1</v>
      </c>
      <c r="C17" s="34"/>
      <c r="D17" s="36"/>
      <c r="E17" s="36"/>
      <c r="F17" s="36">
        <f>+F12-F16</f>
        <v>27750</v>
      </c>
      <c r="G17" s="34"/>
      <c r="H17" s="36"/>
      <c r="I17" s="36"/>
      <c r="J17" s="36">
        <f>+J12-J16</f>
        <v>30940</v>
      </c>
      <c r="K17" s="36"/>
      <c r="L17" s="61">
        <f>+J17/F17-1</f>
        <v>0.11495495495495489</v>
      </c>
      <c r="M17" s="34"/>
    </row>
    <row r="18" spans="1:13" ht="15.75" thickBot="1">
      <c r="A18" s="34"/>
      <c r="B18" s="53" t="s">
        <v>27</v>
      </c>
      <c r="C18" s="53"/>
      <c r="D18" s="57"/>
      <c r="E18" s="55"/>
      <c r="F18" s="60">
        <v>0</v>
      </c>
      <c r="G18" s="53"/>
      <c r="H18" s="55"/>
      <c r="I18" s="55"/>
      <c r="J18" s="60">
        <v>0</v>
      </c>
      <c r="K18" s="91"/>
      <c r="L18" s="61">
        <f>IFERROR(+J18/F18-1,0)</f>
        <v>0</v>
      </c>
      <c r="M18" s="34"/>
    </row>
    <row r="19" spans="1:13">
      <c r="A19" s="34"/>
      <c r="B19" s="73" t="s">
        <v>35</v>
      </c>
      <c r="C19" s="34"/>
      <c r="D19" s="34"/>
      <c r="E19" s="34"/>
      <c r="F19" s="74">
        <f>+F17-F18</f>
        <v>27750</v>
      </c>
      <c r="G19" s="34"/>
      <c r="H19" s="34"/>
      <c r="I19" s="34"/>
      <c r="J19" s="74">
        <f>+J17-J18</f>
        <v>30940</v>
      </c>
      <c r="K19" s="74"/>
      <c r="L19" s="61">
        <f>+J19/F19-1</f>
        <v>0.11495495495495489</v>
      </c>
      <c r="M19" s="34"/>
    </row>
    <row r="20" spans="1:1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21">
      <c r="A21" s="34"/>
      <c r="B21" s="34" t="s">
        <v>48</v>
      </c>
      <c r="C21" s="34"/>
      <c r="D21" s="34"/>
      <c r="E21" s="34"/>
      <c r="F21" s="37">
        <f>+F17/F10</f>
        <v>0.185</v>
      </c>
      <c r="G21" s="34"/>
      <c r="H21" s="34"/>
      <c r="I21" s="34"/>
      <c r="J21" s="37">
        <f>+J17/J10</f>
        <v>0.15241379310344827</v>
      </c>
      <c r="K21" s="37"/>
      <c r="L21" s="34"/>
      <c r="M21" s="34"/>
    </row>
    <row r="22" spans="1:13">
      <c r="A22" s="34"/>
      <c r="B22" s="34" t="s">
        <v>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21" customHeight="1">
      <c r="A23" s="34"/>
      <c r="B23" s="34"/>
      <c r="C23" s="34"/>
      <c r="D23" s="34"/>
      <c r="E23" s="34"/>
      <c r="F23" s="70" t="s">
        <v>32</v>
      </c>
      <c r="G23" s="34"/>
      <c r="H23" s="68" t="str">
        <f>+IF(J19&gt;F19," Conviene", " NO Conviene")</f>
        <v xml:space="preserve"> Conviene</v>
      </c>
      <c r="I23" s="68" t="str">
        <f>+IF(L19&gt;0," Gana un "&amp;ROUND(L19*100,0)&amp;" % más"," Gana un "&amp;ROUND(L19*100,0)&amp;" % menos")</f>
        <v xml:space="preserve"> Gana un 11 % más</v>
      </c>
      <c r="J23" s="69"/>
      <c r="K23" s="69"/>
      <c r="L23" s="69"/>
      <c r="M23" s="34"/>
    </row>
    <row r="24" spans="1:13" ht="21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21" customHeight="1">
      <c r="A25" s="34"/>
      <c r="B25" s="88" t="s">
        <v>44</v>
      </c>
      <c r="C25" s="81"/>
      <c r="D25" s="81" t="s">
        <v>7</v>
      </c>
      <c r="E25" s="81" t="s">
        <v>4</v>
      </c>
      <c r="F25" s="82" t="s">
        <v>6</v>
      </c>
      <c r="G25" s="34"/>
      <c r="H25" s="34"/>
      <c r="I25" s="34"/>
      <c r="J25" s="34"/>
      <c r="K25" s="34"/>
      <c r="L25" s="34"/>
      <c r="M25" s="34"/>
    </row>
    <row r="26" spans="1:13" ht="21" customHeight="1">
      <c r="A26" s="34"/>
      <c r="B26" s="83" t="s">
        <v>45</v>
      </c>
      <c r="C26" s="83"/>
      <c r="D26" s="84">
        <f>+F18/F21</f>
        <v>0</v>
      </c>
      <c r="E26" s="85">
        <f>+D26/E10</f>
        <v>0</v>
      </c>
      <c r="F26" s="86">
        <f>+E10</f>
        <v>1500</v>
      </c>
      <c r="G26" s="34"/>
      <c r="H26" s="62" t="s">
        <v>15</v>
      </c>
      <c r="I26" s="63"/>
      <c r="J26" s="63"/>
      <c r="K26" s="63"/>
      <c r="L26" s="63"/>
      <c r="M26" s="34"/>
    </row>
    <row r="27" spans="1:13" ht="21" customHeight="1">
      <c r="A27" s="34"/>
      <c r="B27" s="83" t="s">
        <v>46</v>
      </c>
      <c r="C27" s="83"/>
      <c r="D27" s="84">
        <f>+(F18+F11)/F21</f>
        <v>648648.64864864864</v>
      </c>
      <c r="E27" s="96">
        <f>+D10</f>
        <v>100</v>
      </c>
      <c r="F27" s="87">
        <f>+(F18+F11)/(D10-(D10*E16))</f>
        <v>1218.274111675127</v>
      </c>
      <c r="G27" s="34"/>
      <c r="H27" s="41" t="s">
        <v>14</v>
      </c>
      <c r="I27" s="78">
        <f>+I10</f>
        <v>1450</v>
      </c>
      <c r="J27" s="79" t="s">
        <v>51</v>
      </c>
      <c r="K27" s="79"/>
      <c r="L27" s="75">
        <f>+(F17+(J18-F18))/J21/I10</f>
        <v>125.56561085972851</v>
      </c>
      <c r="M27" s="34" t="s">
        <v>40</v>
      </c>
    </row>
    <row r="28" spans="1:13" ht="18.75">
      <c r="A28" s="34"/>
      <c r="B28" s="34"/>
      <c r="C28" s="34"/>
      <c r="D28" s="40"/>
      <c r="E28" s="34"/>
      <c r="F28" s="34"/>
      <c r="G28" s="34"/>
      <c r="H28" s="41" t="s">
        <v>39</v>
      </c>
      <c r="I28" s="77">
        <f>+((F17+J18-F18)+(I11*H10))/(H10-H10*I16)</f>
        <v>1426.7492711370264</v>
      </c>
      <c r="J28" s="79" t="s">
        <v>52</v>
      </c>
      <c r="K28" s="79"/>
      <c r="L28" s="76">
        <f>+H10</f>
        <v>140</v>
      </c>
      <c r="M28" s="34" t="s">
        <v>40</v>
      </c>
    </row>
    <row r="29" spans="1:1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</sheetData>
  <conditionalFormatting sqref="H23:L23">
    <cfRule type="expression" dxfId="1" priority="1">
      <formula>$H$23=" No Conviene"</formula>
    </cfRule>
    <cfRule type="expression" dxfId="0" priority="2">
      <formula>$H$23=" Conviene"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Y58"/>
  <sheetViews>
    <sheetView workbookViewId="0">
      <selection sqref="A1:XFD1048576"/>
    </sheetView>
  </sheetViews>
  <sheetFormatPr baseColWidth="10" defaultRowHeight="15" outlineLevelRow="1"/>
  <cols>
    <col min="1" max="1" width="7" customWidth="1"/>
    <col min="2" max="2" width="16.28515625" customWidth="1"/>
    <col min="3" max="3" width="7.85546875" customWidth="1"/>
    <col min="4" max="4" width="12.42578125" customWidth="1"/>
    <col min="5" max="5" width="14.28515625" customWidth="1"/>
    <col min="7" max="7" width="11" customWidth="1"/>
    <col min="8" max="8" width="14.140625" customWidth="1"/>
    <col min="9" max="9" width="12.42578125" customWidth="1"/>
    <col min="10" max="10" width="13.28515625" customWidth="1"/>
    <col min="11" max="11" width="6.28515625" customWidth="1"/>
    <col min="12" max="12" width="12.140625" customWidth="1"/>
    <col min="13" max="13" width="11" customWidth="1"/>
    <col min="14" max="14" width="36.28515625" customWidth="1"/>
    <col min="15" max="15" width="14.85546875" customWidth="1"/>
    <col min="16" max="16" width="10.5703125" customWidth="1"/>
    <col min="17" max="18" width="13.140625" bestFit="1" customWidth="1"/>
    <col min="19" max="20" width="11.5703125" bestFit="1" customWidth="1"/>
  </cols>
  <sheetData>
    <row r="2" spans="1:25" ht="18.75">
      <c r="A2" s="14"/>
      <c r="B2" s="93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5">
      <c r="A4" s="10"/>
      <c r="B4" s="10"/>
      <c r="C4" s="10"/>
      <c r="D4" s="10"/>
      <c r="E4" s="10"/>
      <c r="F4" s="10"/>
      <c r="G4" s="94" t="s">
        <v>49</v>
      </c>
      <c r="H4" s="95" t="s">
        <v>50</v>
      </c>
      <c r="I4" s="10"/>
      <c r="J4" s="10"/>
      <c r="K4" s="10"/>
      <c r="L4" s="10"/>
      <c r="M4" s="10"/>
    </row>
    <row r="5" spans="1: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5">
      <c r="A7" s="34"/>
      <c r="B7" s="34"/>
      <c r="C7" s="34"/>
      <c r="D7" s="7" t="s">
        <v>10</v>
      </c>
      <c r="E7" s="7"/>
      <c r="F7" s="7"/>
      <c r="G7" s="34"/>
      <c r="H7" s="39" t="s">
        <v>11</v>
      </c>
      <c r="I7" s="38"/>
      <c r="J7" s="38"/>
      <c r="K7" s="38"/>
      <c r="L7" s="38"/>
      <c r="M7" s="34"/>
      <c r="O7" s="8"/>
      <c r="P7" s="9" t="s">
        <v>41</v>
      </c>
      <c r="Q7" s="8"/>
      <c r="R7" s="8"/>
      <c r="S7" s="8"/>
      <c r="T7" s="8"/>
      <c r="U7" s="8"/>
      <c r="V7" s="8"/>
      <c r="W7" s="8"/>
    </row>
    <row r="8" spans="1: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O8" s="5"/>
    </row>
    <row r="9" spans="1:25" ht="15.75" thickBot="1">
      <c r="A9" s="34"/>
      <c r="B9" s="34"/>
      <c r="C9" s="34"/>
      <c r="D9" s="35" t="s">
        <v>4</v>
      </c>
      <c r="E9" s="35" t="s">
        <v>6</v>
      </c>
      <c r="F9" s="35" t="s">
        <v>5</v>
      </c>
      <c r="G9" s="34"/>
      <c r="H9" s="35" t="s">
        <v>4</v>
      </c>
      <c r="I9" s="35" t="s">
        <v>6</v>
      </c>
      <c r="J9" s="35" t="s">
        <v>5</v>
      </c>
      <c r="K9" s="35"/>
      <c r="L9" s="40" t="s">
        <v>12</v>
      </c>
      <c r="M9" s="34"/>
      <c r="O9" s="5" t="s">
        <v>34</v>
      </c>
      <c r="P9" s="6">
        <v>100</v>
      </c>
      <c r="R9" s="5" t="s">
        <v>47</v>
      </c>
      <c r="S9" s="13">
        <v>0.14199999999999999</v>
      </c>
      <c r="U9" t="s">
        <v>3</v>
      </c>
      <c r="V9" t="s">
        <v>3</v>
      </c>
      <c r="W9" s="80" t="s">
        <v>3</v>
      </c>
    </row>
    <row r="10" spans="1:25" ht="15.75" thickBot="1">
      <c r="A10" s="34"/>
      <c r="B10" s="53" t="s">
        <v>0</v>
      </c>
      <c r="C10" s="53"/>
      <c r="D10" s="58">
        <v>100</v>
      </c>
      <c r="E10" s="60">
        <v>1500</v>
      </c>
      <c r="F10" s="55">
        <f>+D$10*E10</f>
        <v>150000</v>
      </c>
      <c r="G10" s="53"/>
      <c r="H10" s="54">
        <v>140</v>
      </c>
      <c r="I10" s="60">
        <v>1450</v>
      </c>
      <c r="J10" s="55">
        <f>+H$10*I10</f>
        <v>203000</v>
      </c>
      <c r="K10" s="90"/>
      <c r="L10" s="61">
        <f>IFERROR(+J10/F10-1,0)</f>
        <v>0.35333333333333328</v>
      </c>
      <c r="M10" s="34"/>
    </row>
    <row r="11" spans="1:25" ht="15.75" thickBot="1">
      <c r="A11" s="34"/>
      <c r="B11" s="53" t="s">
        <v>34</v>
      </c>
      <c r="C11" s="53"/>
      <c r="D11" s="57"/>
      <c r="E11" s="60">
        <v>1200</v>
      </c>
      <c r="F11" s="55">
        <f>+D$10*E11</f>
        <v>120000</v>
      </c>
      <c r="G11" s="92">
        <f>+F10/F11-1</f>
        <v>0.25</v>
      </c>
      <c r="H11" s="55"/>
      <c r="I11" s="60">
        <v>1200</v>
      </c>
      <c r="J11" s="55">
        <f>+H$10*I11</f>
        <v>168000</v>
      </c>
      <c r="K11" s="89">
        <f>+J10/J11-1</f>
        <v>0.20833333333333326</v>
      </c>
      <c r="L11" s="61">
        <f>IFERROR(+J11/F11-1,0)</f>
        <v>0.39999999999999991</v>
      </c>
      <c r="M11" s="34"/>
      <c r="O11" s="1" t="s">
        <v>6</v>
      </c>
      <c r="P11" s="1" t="s">
        <v>4</v>
      </c>
      <c r="Q11" s="1" t="s">
        <v>7</v>
      </c>
      <c r="R11" s="1" t="s">
        <v>33</v>
      </c>
      <c r="S11" s="72" t="s">
        <v>36</v>
      </c>
      <c r="T11" s="1" t="s">
        <v>37</v>
      </c>
      <c r="U11" s="1" t="s">
        <v>38</v>
      </c>
      <c r="V11" s="72" t="s">
        <v>8</v>
      </c>
      <c r="W11" s="21" t="s">
        <v>3</v>
      </c>
    </row>
    <row r="12" spans="1:25" ht="15.75" thickBot="1">
      <c r="A12" s="34"/>
      <c r="B12" s="53" t="s">
        <v>2</v>
      </c>
      <c r="C12" s="53"/>
      <c r="D12" s="57"/>
      <c r="E12" s="55"/>
      <c r="F12" s="55">
        <f>+F10-F11</f>
        <v>30000</v>
      </c>
      <c r="G12" s="53"/>
      <c r="H12" s="55"/>
      <c r="I12" s="55"/>
      <c r="J12" s="55">
        <f>+J10-J11</f>
        <v>35000</v>
      </c>
      <c r="K12" s="90"/>
      <c r="L12" s="40"/>
      <c r="M12" s="34"/>
      <c r="O12" s="33"/>
      <c r="P12" s="33"/>
      <c r="Q12" s="33"/>
      <c r="R12" s="33"/>
      <c r="S12" s="33"/>
      <c r="T12" s="33"/>
      <c r="U12" s="33"/>
      <c r="V12" s="33"/>
      <c r="W12" t="s">
        <v>3</v>
      </c>
    </row>
    <row r="13" spans="1:25" ht="15.75" thickBot="1">
      <c r="A13" s="34"/>
      <c r="B13" s="53" t="s">
        <v>28</v>
      </c>
      <c r="C13" s="53"/>
      <c r="D13" s="59" t="s">
        <v>3</v>
      </c>
      <c r="E13" s="55"/>
      <c r="F13" s="55"/>
      <c r="G13" s="53"/>
      <c r="H13" s="59" t="s">
        <v>3</v>
      </c>
      <c r="I13" s="55"/>
      <c r="J13" s="55"/>
      <c r="K13" s="90"/>
      <c r="L13" s="40"/>
      <c r="M13" s="34"/>
      <c r="O13" s="16">
        <v>400</v>
      </c>
      <c r="P13" s="17">
        <v>1000</v>
      </c>
      <c r="Q13" s="3">
        <f>+O13*$P13</f>
        <v>400000</v>
      </c>
      <c r="R13" s="3">
        <f>P13*$P$9</f>
        <v>100000</v>
      </c>
      <c r="S13" s="4">
        <f>+Q13-R13</f>
        <v>300000</v>
      </c>
      <c r="T13" s="4">
        <f>+$S$9*Q13</f>
        <v>56799.999999999993</v>
      </c>
      <c r="U13" s="4">
        <f>+S13-T13</f>
        <v>243200</v>
      </c>
      <c r="V13" s="2">
        <f>+U13/Q13</f>
        <v>0.60799999999999998</v>
      </c>
      <c r="W13" s="71" t="s">
        <v>3</v>
      </c>
      <c r="Y13" s="71"/>
    </row>
    <row r="14" spans="1:25" ht="15.75" thickBot="1">
      <c r="A14" s="34"/>
      <c r="B14" s="53" t="s">
        <v>29</v>
      </c>
      <c r="C14" s="53"/>
      <c r="D14" s="59" t="s">
        <v>3</v>
      </c>
      <c r="E14" s="55"/>
      <c r="F14" s="55"/>
      <c r="G14" s="53"/>
      <c r="H14" s="59" t="s">
        <v>3</v>
      </c>
      <c r="I14" s="55"/>
      <c r="J14" s="55"/>
      <c r="K14" s="90"/>
      <c r="L14" s="40"/>
      <c r="M14" s="34"/>
      <c r="O14" s="16">
        <v>350</v>
      </c>
      <c r="P14" s="17">
        <v>2000</v>
      </c>
      <c r="Q14" s="3">
        <f>+O14*$P14</f>
        <v>700000</v>
      </c>
      <c r="R14" s="3">
        <f>P14*$P$9</f>
        <v>200000</v>
      </c>
      <c r="S14" s="4">
        <f>+Q14-R14</f>
        <v>500000</v>
      </c>
      <c r="T14" s="4">
        <f>+$S$9*Q14</f>
        <v>99399.999999999985</v>
      </c>
      <c r="U14" s="4">
        <f>+S14-T14</f>
        <v>400600</v>
      </c>
      <c r="V14" s="2">
        <f>+U14/Q14</f>
        <v>0.57228571428571429</v>
      </c>
      <c r="W14" s="71" t="s">
        <v>3</v>
      </c>
      <c r="Y14" s="71"/>
    </row>
    <row r="15" spans="1:25" ht="15.75" thickBot="1">
      <c r="A15" s="34"/>
      <c r="B15" s="53" t="s">
        <v>30</v>
      </c>
      <c r="C15" s="53"/>
      <c r="D15" s="59">
        <v>1.4999999999999999E-2</v>
      </c>
      <c r="E15" s="55"/>
      <c r="F15" s="55"/>
      <c r="G15" s="53"/>
      <c r="H15" s="59">
        <v>0.02</v>
      </c>
      <c r="I15" s="55"/>
      <c r="J15" s="55"/>
      <c r="K15" s="90"/>
      <c r="L15" s="40"/>
      <c r="M15" s="34"/>
      <c r="O15" s="16">
        <v>280</v>
      </c>
      <c r="P15" s="17">
        <v>2500</v>
      </c>
      <c r="Q15" s="3">
        <f>+O15*$P15</f>
        <v>700000</v>
      </c>
      <c r="R15" s="3">
        <f>P15*$P$9</f>
        <v>250000</v>
      </c>
      <c r="S15" s="4">
        <f>+Q15-R15</f>
        <v>450000</v>
      </c>
      <c r="T15" s="4">
        <f>+$S$9*Q15</f>
        <v>99399.999999999985</v>
      </c>
      <c r="U15" s="4">
        <f>+S15-T15</f>
        <v>350600</v>
      </c>
      <c r="V15" s="2">
        <f>+U15/Q15</f>
        <v>0.50085714285714289</v>
      </c>
      <c r="W15" s="71" t="s">
        <v>3</v>
      </c>
      <c r="Y15" s="71"/>
    </row>
    <row r="16" spans="1:25" ht="15.75" thickBot="1">
      <c r="A16" s="34"/>
      <c r="B16" s="53" t="s">
        <v>31</v>
      </c>
      <c r="C16" s="53"/>
      <c r="D16" s="59" t="s">
        <v>3</v>
      </c>
      <c r="E16" s="56">
        <f>+SUM(D13:D16)</f>
        <v>1.4999999999999999E-2</v>
      </c>
      <c r="F16" s="55">
        <f>+F10*E16</f>
        <v>2250</v>
      </c>
      <c r="G16" s="53"/>
      <c r="H16" s="59" t="s">
        <v>3</v>
      </c>
      <c r="I16" s="56">
        <f>+SUM(H13:H16)</f>
        <v>0.02</v>
      </c>
      <c r="J16" s="55">
        <f>+J10*I16</f>
        <v>4060</v>
      </c>
      <c r="K16" s="90"/>
      <c r="L16" s="61">
        <f>IFERROR(+J16/F16-1,0)</f>
        <v>0.80444444444444452</v>
      </c>
      <c r="M16" s="34"/>
      <c r="O16" s="16">
        <v>250</v>
      </c>
      <c r="P16" s="17">
        <v>3500</v>
      </c>
      <c r="Q16" s="3">
        <f>+O16*$P16</f>
        <v>875000</v>
      </c>
      <c r="R16" s="3">
        <f>P16*$P$9</f>
        <v>350000</v>
      </c>
      <c r="S16" s="4">
        <f>+Q16-R16</f>
        <v>525000</v>
      </c>
      <c r="T16" s="4">
        <f>+$S$9*Q16</f>
        <v>124249.99999999999</v>
      </c>
      <c r="U16" s="4">
        <f>+S16-T16</f>
        <v>400750</v>
      </c>
      <c r="V16" s="2">
        <f>+U16/Q16</f>
        <v>0.45800000000000002</v>
      </c>
      <c r="W16" s="71" t="s">
        <v>3</v>
      </c>
      <c r="Y16" s="71"/>
    </row>
    <row r="17" spans="1:25" ht="15.75" thickBot="1">
      <c r="A17" s="34"/>
      <c r="B17" s="34" t="s">
        <v>1</v>
      </c>
      <c r="C17" s="34"/>
      <c r="D17" s="36"/>
      <c r="E17" s="36"/>
      <c r="F17" s="36">
        <f>+F12-F16</f>
        <v>27750</v>
      </c>
      <c r="G17" s="34"/>
      <c r="H17" s="36"/>
      <c r="I17" s="36"/>
      <c r="J17" s="36">
        <f>+J12-J16</f>
        <v>30940</v>
      </c>
      <c r="K17" s="36"/>
      <c r="L17" s="61">
        <f>+J17/F17-1</f>
        <v>0.11495495495495489</v>
      </c>
      <c r="M17" s="34"/>
      <c r="O17" s="16">
        <v>200</v>
      </c>
      <c r="P17" s="17">
        <v>4000</v>
      </c>
      <c r="Q17" s="3">
        <f>+O17*$P17</f>
        <v>800000</v>
      </c>
      <c r="R17" s="3">
        <f>P17*$P$9</f>
        <v>400000</v>
      </c>
      <c r="S17" s="4">
        <f>+Q17-R17</f>
        <v>400000</v>
      </c>
      <c r="T17" s="4">
        <f>+$S$9*Q17</f>
        <v>113599.99999999999</v>
      </c>
      <c r="U17" s="4">
        <f>+S17-T17</f>
        <v>286400</v>
      </c>
      <c r="V17" s="2">
        <f>+U17/Q17</f>
        <v>0.35799999999999998</v>
      </c>
      <c r="W17" s="71" t="s">
        <v>3</v>
      </c>
      <c r="Y17" s="71"/>
    </row>
    <row r="18" spans="1:25" ht="15.75" thickBot="1">
      <c r="A18" s="34"/>
      <c r="B18" s="53" t="s">
        <v>27</v>
      </c>
      <c r="C18" s="53"/>
      <c r="D18" s="57"/>
      <c r="E18" s="55"/>
      <c r="F18" s="60">
        <v>0</v>
      </c>
      <c r="G18" s="53"/>
      <c r="H18" s="55"/>
      <c r="I18" s="55"/>
      <c r="J18" s="60">
        <v>0</v>
      </c>
      <c r="K18" s="91"/>
      <c r="L18" s="61">
        <f>IFERROR(+J18/F18-1,0)</f>
        <v>0</v>
      </c>
      <c r="M18" s="34"/>
      <c r="Y18" s="19"/>
    </row>
    <row r="19" spans="1:25">
      <c r="A19" s="34"/>
      <c r="B19" s="73" t="s">
        <v>35</v>
      </c>
      <c r="C19" s="34"/>
      <c r="D19" s="34"/>
      <c r="E19" s="34"/>
      <c r="F19" s="74">
        <f>+F17-F18</f>
        <v>27750</v>
      </c>
      <c r="G19" s="34"/>
      <c r="H19" s="34"/>
      <c r="I19" s="34"/>
      <c r="J19" s="74">
        <f>+J17-J18</f>
        <v>30940</v>
      </c>
      <c r="K19" s="74"/>
      <c r="L19" s="61">
        <f>+J19/F19-1</f>
        <v>0.11495495495495489</v>
      </c>
      <c r="M19" s="34"/>
      <c r="Y19" s="19"/>
    </row>
    <row r="20" spans="1: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O20" s="29" t="s">
        <v>13</v>
      </c>
      <c r="P20" s="29"/>
      <c r="Q20" s="29"/>
      <c r="R20" s="29"/>
      <c r="S20" s="29"/>
      <c r="T20" s="29"/>
      <c r="U20" s="28"/>
      <c r="V20" s="28"/>
      <c r="W20" s="51"/>
      <c r="Y20" s="19"/>
    </row>
    <row r="21" spans="1:25" ht="21">
      <c r="A21" s="34"/>
      <c r="B21" s="34" t="s">
        <v>48</v>
      </c>
      <c r="C21" s="34"/>
      <c r="D21" s="34"/>
      <c r="E21" s="34"/>
      <c r="F21" s="37">
        <f>+F17/F10</f>
        <v>0.185</v>
      </c>
      <c r="G21" s="34"/>
      <c r="H21" s="34"/>
      <c r="I21" s="34"/>
      <c r="J21" s="37">
        <f>+J17/J10</f>
        <v>0.15241379310344827</v>
      </c>
      <c r="K21" s="37"/>
      <c r="L21" s="34"/>
      <c r="M21" s="34"/>
      <c r="O21" s="10"/>
      <c r="P21" s="11"/>
      <c r="Q21" s="11" t="s">
        <v>42</v>
      </c>
      <c r="R21" s="11"/>
      <c r="S21" s="11"/>
      <c r="T21" s="11"/>
    </row>
    <row r="22" spans="1:25">
      <c r="A22" s="34"/>
      <c r="B22" s="34" t="s">
        <v>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O22" s="21" t="s">
        <v>43</v>
      </c>
      <c r="P22" s="22"/>
      <c r="Q22" s="25">
        <f>+O13</f>
        <v>400</v>
      </c>
      <c r="R22" s="23">
        <f>+O14</f>
        <v>350</v>
      </c>
      <c r="S22" s="23">
        <f>+O15</f>
        <v>280</v>
      </c>
      <c r="T22" s="23">
        <f>+O16</f>
        <v>250</v>
      </c>
      <c r="U22" s="24">
        <f>+O17</f>
        <v>200</v>
      </c>
      <c r="V22" s="1"/>
    </row>
    <row r="23" spans="1:25" ht="21" customHeight="1">
      <c r="A23" s="34"/>
      <c r="B23" s="34"/>
      <c r="C23" s="34"/>
      <c r="D23" s="34"/>
      <c r="E23" s="34"/>
      <c r="F23" s="70" t="s">
        <v>32</v>
      </c>
      <c r="G23" s="34"/>
      <c r="H23" s="68" t="str">
        <f>+IF(J19&gt;F19," Conviene", " NO Conviene")</f>
        <v xml:space="preserve"> Conviene</v>
      </c>
      <c r="I23" s="68" t="str">
        <f>+IF(L19&gt;0," Gana un "&amp;ROUND(L19*100,0)&amp;" % más"," Gana un "&amp;ROUND(L19*100,0)&amp;" % menos")</f>
        <v xml:space="preserve"> Gana un 11 % más</v>
      </c>
      <c r="J23" s="69"/>
      <c r="K23" s="69"/>
      <c r="L23" s="69"/>
      <c r="M23" s="34"/>
      <c r="O23" s="20">
        <f t="shared" ref="O23:P27" si="0">+O13</f>
        <v>400</v>
      </c>
      <c r="P23" s="27">
        <f t="shared" si="0"/>
        <v>1000</v>
      </c>
      <c r="Q23" s="30">
        <f>+$U13/$V13/$O13</f>
        <v>1000</v>
      </c>
      <c r="R23" s="11">
        <f>+$U13/$V14/$O14</f>
        <v>1214.1787319021466</v>
      </c>
      <c r="S23" s="11">
        <f>+$U13/$V15/$O15</f>
        <v>1734.1699942954933</v>
      </c>
      <c r="T23" s="11">
        <f>+$U13/$V16/$O16</f>
        <v>2124.0174672489084</v>
      </c>
      <c r="U23" s="11">
        <f>+$U13/$V17/$O17</f>
        <v>3396.6480446927376</v>
      </c>
    </row>
    <row r="24" spans="1:25" ht="21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O24" s="20">
        <f t="shared" si="0"/>
        <v>350</v>
      </c>
      <c r="P24" s="27">
        <f t="shared" si="0"/>
        <v>2000</v>
      </c>
      <c r="Q24" s="26">
        <f>+$U14/$V13/$O13</f>
        <v>1647.203947368421</v>
      </c>
      <c r="R24" s="31">
        <f>+$U14/$V14/$O14</f>
        <v>2000</v>
      </c>
      <c r="S24" s="31">
        <f>+$U14/$V15/$O15</f>
        <v>2856.5316600114088</v>
      </c>
      <c r="T24" s="31">
        <f>+$U14/$V16/$O16</f>
        <v>3498.6899563318775</v>
      </c>
      <c r="U24" s="31">
        <f>+$U14/$V17/$O17</f>
        <v>5594.9720670391062</v>
      </c>
      <c r="V24" s="11" t="s">
        <v>3</v>
      </c>
    </row>
    <row r="25" spans="1:25" ht="21" customHeight="1">
      <c r="A25" s="34"/>
      <c r="B25" s="88" t="s">
        <v>44</v>
      </c>
      <c r="C25" s="81"/>
      <c r="D25" s="81" t="s">
        <v>7</v>
      </c>
      <c r="E25" s="81" t="s">
        <v>4</v>
      </c>
      <c r="F25" s="82" t="s">
        <v>6</v>
      </c>
      <c r="G25" s="34"/>
      <c r="H25" s="34"/>
      <c r="I25" s="34"/>
      <c r="J25" s="34"/>
      <c r="K25" s="34"/>
      <c r="L25" s="34"/>
      <c r="M25" s="34"/>
      <c r="O25" s="20">
        <f t="shared" si="0"/>
        <v>280</v>
      </c>
      <c r="P25" s="27">
        <f t="shared" si="0"/>
        <v>2500</v>
      </c>
      <c r="Q25" s="26">
        <f>+$U15/$V13/$O13</f>
        <v>1441.6118421052631</v>
      </c>
      <c r="R25" s="31">
        <f>+$U15/$V14/$O14</f>
        <v>1750.3744383424862</v>
      </c>
      <c r="S25" s="31">
        <f>+$U15/$V15/$O15</f>
        <v>2500</v>
      </c>
      <c r="T25" s="31">
        <f>+$U15/$V16/$O16</f>
        <v>3062.0087336244542</v>
      </c>
      <c r="U25" s="31">
        <f>+$U15/$V17/$O17</f>
        <v>4896.648044692738</v>
      </c>
      <c r="V25" s="11" t="s">
        <v>3</v>
      </c>
    </row>
    <row r="26" spans="1:25" ht="21" customHeight="1">
      <c r="A26" s="34"/>
      <c r="B26" s="83" t="s">
        <v>45</v>
      </c>
      <c r="C26" s="83"/>
      <c r="D26" s="84">
        <f>+F18/F21</f>
        <v>0</v>
      </c>
      <c r="E26" s="85">
        <f>+D26/E10</f>
        <v>0</v>
      </c>
      <c r="F26" s="86">
        <f>+E10</f>
        <v>1500</v>
      </c>
      <c r="G26" s="34"/>
      <c r="H26" s="62" t="s">
        <v>15</v>
      </c>
      <c r="I26" s="63"/>
      <c r="J26" s="63"/>
      <c r="K26" s="63"/>
      <c r="L26" s="63"/>
      <c r="M26" s="34"/>
      <c r="O26" s="20">
        <f t="shared" si="0"/>
        <v>250</v>
      </c>
      <c r="P26" s="27">
        <f t="shared" si="0"/>
        <v>3500</v>
      </c>
      <c r="Q26" s="26">
        <f>+$U16/$V13/$O13</f>
        <v>1647.8207236842106</v>
      </c>
      <c r="R26" s="31">
        <f>+$U16/$V14/$O14</f>
        <v>2000.7488766849726</v>
      </c>
      <c r="S26" s="31">
        <f>+$U16/$V15/$O15</f>
        <v>2857.6012549914431</v>
      </c>
      <c r="T26" s="31">
        <f>+$U16/$V16/$O16</f>
        <v>3500</v>
      </c>
      <c r="U26" s="31">
        <f>+$U16/$V17/$O17</f>
        <v>5597.0670391061458</v>
      </c>
      <c r="V26" s="11" t="s">
        <v>3</v>
      </c>
    </row>
    <row r="27" spans="1:25" ht="21" customHeight="1">
      <c r="A27" s="34"/>
      <c r="B27" s="83" t="s">
        <v>46</v>
      </c>
      <c r="C27" s="83"/>
      <c r="D27" s="84">
        <f>+(F18+F11)/F21</f>
        <v>648648.64864864864</v>
      </c>
      <c r="E27" s="96">
        <f>+D10</f>
        <v>100</v>
      </c>
      <c r="F27" s="87">
        <f>+(F18+F11)/(D10-(D10*E16))</f>
        <v>1218.274111675127</v>
      </c>
      <c r="G27" s="34"/>
      <c r="H27" s="41" t="s">
        <v>14</v>
      </c>
      <c r="I27" s="78">
        <f>+I10</f>
        <v>1450</v>
      </c>
      <c r="J27" s="79" t="s">
        <v>51</v>
      </c>
      <c r="K27" s="79"/>
      <c r="L27" s="75">
        <f>+(F17+(J18-F18))/J21/I10</f>
        <v>125.56561085972851</v>
      </c>
      <c r="M27" s="34" t="s">
        <v>40</v>
      </c>
      <c r="O27" s="20">
        <f t="shared" si="0"/>
        <v>200</v>
      </c>
      <c r="P27" s="27">
        <f t="shared" si="0"/>
        <v>4000</v>
      </c>
      <c r="Q27" s="26">
        <f>+$U17/$V13/$O13</f>
        <v>1177.6315789473683</v>
      </c>
      <c r="R27" s="31">
        <f>+$U17/$V14/$O14</f>
        <v>1429.8552171742385</v>
      </c>
      <c r="S27" s="31">
        <f>+$U17/$V15/$O15</f>
        <v>2042.2133485453508</v>
      </c>
      <c r="T27" s="31">
        <f>+$U17/$V16/$O16</f>
        <v>2501.310043668122</v>
      </c>
      <c r="U27" s="31">
        <f>+$U17/$V17/$O17</f>
        <v>4000</v>
      </c>
    </row>
    <row r="28" spans="1:25" ht="18.75">
      <c r="A28" s="34"/>
      <c r="B28" s="34"/>
      <c r="C28" s="34"/>
      <c r="D28" s="40"/>
      <c r="E28" s="34"/>
      <c r="F28" s="34"/>
      <c r="G28" s="34"/>
      <c r="H28" s="41" t="s">
        <v>39</v>
      </c>
      <c r="I28" s="77">
        <f>+((F17+J18-F18)+(I11*H10))/(H10-H10*I16)</f>
        <v>1426.7492711370264</v>
      </c>
      <c r="J28" s="79" t="s">
        <v>52</v>
      </c>
      <c r="K28" s="79"/>
      <c r="L28" s="76">
        <f>+H10</f>
        <v>140</v>
      </c>
      <c r="M28" s="34" t="s">
        <v>40</v>
      </c>
      <c r="O28" s="12"/>
      <c r="P28" s="12"/>
      <c r="Q28" s="12"/>
      <c r="R28" s="32"/>
      <c r="S28" s="32"/>
      <c r="T28" s="31" t="s">
        <v>3</v>
      </c>
      <c r="U28" s="33"/>
    </row>
    <row r="29" spans="1: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O29" s="10"/>
      <c r="P29" s="10"/>
      <c r="Q29" s="10"/>
      <c r="R29" s="10"/>
      <c r="S29" s="10"/>
      <c r="T29" s="10"/>
    </row>
    <row r="30" spans="1: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O30" s="10"/>
      <c r="P30" s="11"/>
      <c r="Q30" s="11"/>
      <c r="R30" s="11"/>
      <c r="S30" s="11"/>
      <c r="T30" s="11"/>
    </row>
    <row r="31" spans="1: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O31" s="10"/>
      <c r="P31" s="11"/>
    </row>
    <row r="32" spans="1:25" ht="18.75" hidden="1" outlineLevel="1">
      <c r="A32" s="10"/>
      <c r="B32" s="10"/>
      <c r="C32" s="10"/>
      <c r="D32" s="10"/>
      <c r="E32" s="10"/>
      <c r="F32" s="10"/>
      <c r="G32" s="10"/>
      <c r="H32" s="43"/>
      <c r="I32" s="44"/>
      <c r="J32" s="45"/>
      <c r="K32" s="45"/>
      <c r="L32" s="46"/>
      <c r="M32" s="10"/>
    </row>
    <row r="33" spans="1:24" ht="18.75">
      <c r="A33" s="10"/>
      <c r="B33" s="47" t="s">
        <v>11</v>
      </c>
      <c r="C33" s="7"/>
      <c r="D33" s="7"/>
      <c r="E33" s="7"/>
      <c r="F33" s="48"/>
      <c r="G33" s="49"/>
      <c r="H33" s="49"/>
      <c r="I33" s="49"/>
      <c r="J33" s="42"/>
      <c r="K33" s="42"/>
      <c r="L33" s="50"/>
      <c r="M33" s="7"/>
      <c r="O33" s="8"/>
      <c r="P33" s="9" t="s">
        <v>21</v>
      </c>
      <c r="Q33" s="8"/>
      <c r="R33" s="8"/>
      <c r="S33" s="8"/>
      <c r="T33" s="8"/>
      <c r="U33" s="8"/>
      <c r="V33" s="8"/>
      <c r="W33" s="8"/>
    </row>
    <row r="34" spans="1:24" ht="18.75">
      <c r="A34" s="10"/>
      <c r="B34" s="10" t="s">
        <v>16</v>
      </c>
      <c r="C34" s="10"/>
      <c r="D34" s="10"/>
      <c r="E34" s="10"/>
      <c r="F34" s="43"/>
      <c r="G34" s="44"/>
      <c r="H34" s="43"/>
      <c r="I34" s="44"/>
      <c r="J34" s="45"/>
      <c r="K34" s="45"/>
      <c r="L34" s="46"/>
      <c r="M34" s="10"/>
      <c r="O34" t="s">
        <v>22</v>
      </c>
    </row>
    <row r="35" spans="1:24" ht="18.75">
      <c r="A35" s="10"/>
      <c r="B35" s="10" t="s">
        <v>17</v>
      </c>
      <c r="C35" s="10"/>
      <c r="D35" s="10"/>
      <c r="E35" s="10"/>
      <c r="F35" s="10" t="s">
        <v>18</v>
      </c>
      <c r="G35" s="44"/>
      <c r="H35" s="10"/>
      <c r="I35" s="44"/>
      <c r="J35" s="45"/>
      <c r="K35" s="45"/>
      <c r="L35" s="46"/>
      <c r="M35" s="10"/>
    </row>
    <row r="36" spans="1:24" ht="15.75">
      <c r="A36" s="10"/>
      <c r="B36" s="64" t="s">
        <v>19</v>
      </c>
      <c r="C36" s="64"/>
      <c r="D36" s="64"/>
      <c r="E36" s="64"/>
      <c r="F36" s="64"/>
      <c r="G36" s="64"/>
      <c r="H36" s="64"/>
      <c r="I36" s="65"/>
      <c r="J36" s="66"/>
      <c r="K36" s="66"/>
      <c r="L36" s="67"/>
      <c r="M36" s="65"/>
      <c r="O36" s="29" t="s">
        <v>13</v>
      </c>
      <c r="P36" s="51"/>
      <c r="Q36" s="51"/>
      <c r="R36" s="51"/>
      <c r="S36" s="51"/>
      <c r="T36" s="51"/>
      <c r="U36" s="51"/>
      <c r="V36" s="51"/>
      <c r="W36" s="51"/>
    </row>
    <row r="37" spans="1:24" ht="15.75">
      <c r="A37" s="10"/>
      <c r="B37" s="10" t="s">
        <v>20</v>
      </c>
      <c r="I37" s="10"/>
      <c r="J37" s="45"/>
      <c r="K37" s="45"/>
      <c r="L37" s="46"/>
      <c r="M37" s="10"/>
      <c r="O37" t="s">
        <v>24</v>
      </c>
    </row>
    <row r="38" spans="1:24" ht="15.75">
      <c r="A38" s="10"/>
      <c r="B38" s="10" t="s">
        <v>23</v>
      </c>
      <c r="C38" s="10"/>
      <c r="D38" s="10"/>
      <c r="E38" s="10"/>
      <c r="F38" s="10"/>
      <c r="G38" s="10"/>
      <c r="H38" s="10"/>
      <c r="I38" s="10"/>
      <c r="J38" s="45"/>
      <c r="K38" s="45"/>
      <c r="L38" s="46"/>
      <c r="M38" s="10"/>
      <c r="O38" t="s">
        <v>26</v>
      </c>
    </row>
    <row r="39" spans="1:24" ht="18.75">
      <c r="A39" s="10"/>
      <c r="B39" s="10"/>
      <c r="C39" s="10"/>
      <c r="D39" s="10"/>
      <c r="E39" s="10"/>
      <c r="F39" s="10"/>
      <c r="G39" s="10"/>
      <c r="H39" s="43"/>
      <c r="I39" s="44"/>
      <c r="J39" s="45"/>
      <c r="K39" s="45"/>
      <c r="L39" s="46"/>
      <c r="M39" s="10"/>
      <c r="O39" s="1" t="s">
        <v>25</v>
      </c>
      <c r="P39" s="1"/>
      <c r="Q39" s="1"/>
      <c r="R39" s="1"/>
      <c r="S39" s="1"/>
      <c r="T39" s="1"/>
      <c r="U39" s="1"/>
      <c r="V39" s="1"/>
      <c r="W39" s="1"/>
    </row>
    <row r="40" spans="1:24">
      <c r="A40" s="10"/>
      <c r="X40" s="33"/>
    </row>
    <row r="41" spans="1:2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8"/>
    </row>
    <row r="44" spans="1:2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8"/>
    </row>
    <row r="45" spans="1:24">
      <c r="A45" s="10"/>
      <c r="B45" s="10"/>
      <c r="C45" s="10"/>
      <c r="D45" s="10"/>
      <c r="E45" s="10"/>
      <c r="F45" s="52"/>
      <c r="G45" s="10"/>
      <c r="H45" s="10"/>
      <c r="I45" s="10"/>
      <c r="J45" s="52"/>
      <c r="K45" s="52"/>
      <c r="L45" s="10"/>
      <c r="M45" s="10"/>
      <c r="N45" s="18"/>
    </row>
    <row r="46" spans="1:2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"/>
    </row>
    <row r="47" spans="1:2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8"/>
    </row>
    <row r="48" spans="1:24">
      <c r="A48" s="10"/>
      <c r="B48" s="10"/>
      <c r="C48" s="10"/>
      <c r="D48" s="10"/>
      <c r="E48" s="10"/>
      <c r="F48" s="52"/>
      <c r="G48" s="10"/>
      <c r="H48" s="10"/>
      <c r="I48" s="10"/>
      <c r="J48" s="52"/>
      <c r="K48" s="52"/>
      <c r="L48" s="10"/>
      <c r="M48" s="10"/>
    </row>
    <row r="49" spans="1:2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2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2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4" spans="1:20">
      <c r="O54" s="10"/>
      <c r="P54" s="11"/>
      <c r="Q54" s="11"/>
      <c r="R54" s="11"/>
      <c r="S54" s="11"/>
      <c r="T54" s="11"/>
    </row>
    <row r="55" spans="1:20">
      <c r="O55" s="10"/>
      <c r="P55" s="11"/>
      <c r="Q55" s="11"/>
      <c r="R55" s="11"/>
      <c r="S55" s="11"/>
      <c r="T55" s="11"/>
    </row>
    <row r="56" spans="1:20">
      <c r="O56" s="10"/>
      <c r="P56" s="11"/>
      <c r="Q56" s="11"/>
      <c r="R56" s="11"/>
      <c r="S56" s="11"/>
      <c r="T56" s="11"/>
    </row>
    <row r="57" spans="1:20">
      <c r="O57" s="10"/>
      <c r="P57" s="11"/>
      <c r="Q57" s="11"/>
      <c r="R57" s="11"/>
      <c r="S57" s="11"/>
      <c r="T57" s="11"/>
    </row>
    <row r="58" spans="1:20">
      <c r="O58" s="10"/>
      <c r="P58" s="10"/>
      <c r="Q58" s="10"/>
      <c r="R58" s="10"/>
      <c r="S58" s="10"/>
      <c r="T58" s="10"/>
    </row>
  </sheetData>
  <conditionalFormatting sqref="H23:L23">
    <cfRule type="expression" dxfId="5" priority="1">
      <formula>$H$23=" No Conviene"</formula>
    </cfRule>
    <cfRule type="expression" dxfId="4" priority="2">
      <formula>$H$23=" Conviene"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Simplificado</vt:lpstr>
      <vt:lpstr>Completo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2020-04-20T13:27:34Z</dcterms:created>
  <dcterms:modified xsi:type="dcterms:W3CDTF">2022-01-31T13:26:02Z</dcterms:modified>
</cp:coreProperties>
</file>